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3mO2vyvkqNoelyxmIgZpdMhzjsKzHcJvAT3/Ej7aAmkuF5VECSxdknIgw78++s5A+qNqcyJkJ6pzhwRo4v7Fng==" workbookSaltValue="FF7Fr5xWleSAfi0TU4PONA==" workbookSpinCount="100000" lockStructure="1"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<sst xmlns="http://schemas.openxmlformats.org/spreadsheetml/2006/main" count="92" uniqueCount="62">
  <si>
    <t>同一项目原则上只作为项目负责人成果，如需向其他成员分配分值，请单独向李雨潭院长和孙德鹏老师说明</t>
  </si>
  <si>
    <t>姓名</t>
  </si>
  <si>
    <t>工号</t>
  </si>
  <si>
    <t>得分</t>
  </si>
  <si>
    <t>教研工作合计得分</t>
  </si>
  <si>
    <t>科研工作合计得分</t>
  </si>
  <si>
    <t>指导学生</t>
  </si>
  <si>
    <t>教研工作</t>
  </si>
  <si>
    <t>序号</t>
  </si>
  <si>
    <t>名称</t>
  </si>
  <si>
    <t>级别</t>
  </si>
  <si>
    <t>状态</t>
  </si>
  <si>
    <t>排名</t>
  </si>
  <si>
    <t>分数</t>
  </si>
  <si>
    <t>合计</t>
  </si>
  <si>
    <t>科研工作</t>
  </si>
  <si>
    <t>分项</t>
  </si>
  <si>
    <t>等级/状态</t>
  </si>
  <si>
    <t>教研课题
（当年立项并完成的请填写两次）</t>
  </si>
  <si>
    <t>科研课题
（当年立项并完成的请填写两次）</t>
  </si>
  <si>
    <t>毕业设计</t>
  </si>
  <si>
    <t>职业技能大赛</t>
  </si>
  <si>
    <t>创新创业比赛
（当年立项结项请填两次）</t>
  </si>
  <si>
    <t>专业建设
（当年立项并完成的请填写两次）</t>
  </si>
  <si>
    <t>发明授权专利</t>
  </si>
  <si>
    <t>创新创业项目立项（当年立项结项请填两次）</t>
  </si>
  <si>
    <t>课程、教材、资源库等
（当年立项并完成的请填写两次）</t>
  </si>
  <si>
    <t>实用新型、外观、软著</t>
  </si>
  <si>
    <t>社会服务</t>
  </si>
  <si>
    <t>微课大赛、教学能力大赛、教学成果奖</t>
  </si>
  <si>
    <t>科研成果获奖</t>
  </si>
  <si>
    <t>内容或名称</t>
  </si>
  <si>
    <t>到账经费（万元）</t>
  </si>
  <si>
    <t>引进培训
（需提供证明材料）</t>
  </si>
  <si>
    <t>实验实训室建设（当年立项并完成的请填写两次）</t>
  </si>
  <si>
    <t>横向经费</t>
  </si>
  <si>
    <t>项目名称</t>
  </si>
  <si>
    <t>到账金额（万元）</t>
  </si>
  <si>
    <t>社会培训
（需提供证明材料）</t>
  </si>
  <si>
    <t>培训单位及内容</t>
  </si>
  <si>
    <t>百人天</t>
  </si>
  <si>
    <t>教研论文
（专著非教材，教材请填课程、教材栏目）</t>
  </si>
  <si>
    <t>专利转让</t>
  </si>
  <si>
    <t>科研论文</t>
  </si>
  <si>
    <t>其他部分</t>
  </si>
  <si>
    <t>荣誉称号
（非大赛优秀指导教师）</t>
  </si>
  <si>
    <t>教师参加职业技能大赛
（不区分排名，均选第一）</t>
  </si>
  <si>
    <t>与企业深度合作形成具体成果（请输入具体金额或“其他”）</t>
  </si>
  <si>
    <t>设备资金进入学校账户（万元）</t>
  </si>
  <si>
    <t>捐资助学
（需提供证明）</t>
  </si>
  <si>
    <t>捐助企业名称</t>
  </si>
  <si>
    <t>捐助金额（万元）</t>
  </si>
  <si>
    <t>班主任</t>
  </si>
  <si>
    <t>班级名称</t>
  </si>
  <si>
    <t>学期数</t>
  </si>
  <si>
    <t>班级数</t>
  </si>
  <si>
    <t>一学年任3门及以上学院课程（仅包括技术平台课、专项能力课、专业拓展课）</t>
  </si>
  <si>
    <t>是/否</t>
  </si>
  <si>
    <t>否</t>
  </si>
  <si>
    <t>积极参加学校组织的各类活动</t>
  </si>
  <si>
    <t>次数</t>
  </si>
  <si>
    <t>积极参加学校组织的各教科研项目课题申报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</si>
</sst>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20"/>
      <color theme="1"/>
      <name val="等线"/>
      <charset val="134"/>
      <scheme val="minor"/>
    </font>
    <font>
      <b/>
      <sz val="26"/>
      <color rgb="FFFFFF00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9"/>
      <name val="等线"/>
      <charset val="134"/>
      <scheme val="minor"/>
    </font>
    <font>
      <b/>
      <sz val="11"/>
      <name val="等线"/>
      <charset val="134"/>
      <scheme val="minor"/>
    </font>
    <font>
      <sz val="11"/>
      <name val="等线"/>
      <charset val="134"/>
      <scheme val="minor"/>
    </font>
    <font>
      <sz val="14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48">
    <fill>
      <patternFill patternType="none"/>
    </fill>
    <fill>
      <patternFill patternType="gray125"/>
    </fill>
    <fill>
      <patternFill patternType="solid">
        <fgColor theme="5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3" borderId="1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4" borderId="21" applyNumberFormat="0" applyAlignment="0" applyProtection="0">
      <alignment vertical="center"/>
    </xf>
    <xf numFmtId="0" fontId="4" fillId="8" borderId="9" applyNumberFormat="0" applyAlignment="0" applyProtection="0">
      <alignment vertical="center"/>
    </xf>
    <xf numFmtId="0" fontId="21" fillId="8" borderId="21" applyNumberFormat="0" applyAlignment="0" applyProtection="0">
      <alignment vertical="center"/>
    </xf>
    <xf numFmtId="0" fontId="22" fillId="25" borderId="22" applyNumberFormat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28" fillId="46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</cellStyleXfs>
  <cellXfs count="180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" fillId="2" borderId="1" xfId="32" applyFont="1" applyFill="1" applyBorder="1" applyAlignment="1" applyProtection="1">
      <alignment vertical="center" wrapText="1"/>
      <protection locked="0"/>
    </xf>
    <xf numFmtId="0" fontId="1" fillId="3" borderId="1" xfId="32" applyFont="1" applyFill="1" applyBorder="1" applyAlignment="1" applyProtection="1">
      <alignment horizontal="center" vertical="center" wrapText="1"/>
      <protection locked="0"/>
    </xf>
    <xf numFmtId="0" fontId="1" fillId="2" borderId="1" xfId="32" applyFont="1" applyFill="1" applyBorder="1" applyAlignment="1" applyProtection="1">
      <alignment horizontal="center" vertical="center" wrapText="1"/>
      <protection locked="0"/>
    </xf>
    <xf numFmtId="0" fontId="3" fillId="4" borderId="1" xfId="32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0" fontId="1" fillId="5" borderId="2" xfId="32" applyFont="1" applyFill="1" applyBorder="1" applyAlignment="1" applyProtection="1">
      <alignment horizontal="center" vertical="center" wrapText="1"/>
      <protection locked="0"/>
    </xf>
    <xf numFmtId="0" fontId="1" fillId="5" borderId="2" xfId="32" applyFont="1" applyFill="1" applyBorder="1" applyAlignment="1" applyProtection="1">
      <alignment horizontal="center" vertical="center" wrapText="1"/>
    </xf>
    <xf numFmtId="0" fontId="1" fillId="3" borderId="2" xfId="32" applyFont="1" applyFill="1" applyBorder="1" applyAlignment="1" applyProtection="1">
      <alignment horizontal="center" vertical="center" wrapText="1"/>
    </xf>
    <xf numFmtId="0" fontId="1" fillId="0" borderId="0" xfId="32" applyFont="1" applyFill="1" applyAlignment="1" applyProtection="1">
      <alignment horizontal="center" vertical="center" wrapText="1"/>
      <protection locked="0"/>
    </xf>
    <xf numFmtId="0" fontId="1" fillId="6" borderId="2" xfId="32" applyFont="1" applyFill="1" applyBorder="1" applyAlignment="1" applyProtection="1">
      <alignment horizontal="center" vertical="center" wrapText="1"/>
      <protection locked="0"/>
    </xf>
    <xf numFmtId="0" fontId="1" fillId="6" borderId="2" xfId="32" applyFont="1" applyFill="1" applyBorder="1" applyAlignment="1" applyProtection="1">
      <alignment horizontal="center" vertical="center" wrapText="1"/>
    </xf>
    <xf numFmtId="0" fontId="1" fillId="6" borderId="3" xfId="32" applyFont="1" applyFill="1" applyBorder="1" applyAlignment="1" applyProtection="1">
      <alignment horizontal="center" vertical="center" wrapText="1"/>
    </xf>
    <xf numFmtId="0" fontId="1" fillId="0" borderId="4" xfId="32" applyFont="1" applyFill="1" applyBorder="1" applyAlignment="1" applyProtection="1">
      <alignment horizontal="center" vertical="center" wrapText="1"/>
    </xf>
    <xf numFmtId="0" fontId="1" fillId="0" borderId="0" xfId="32" applyFont="1" applyFill="1" applyAlignment="1" applyProtection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8" borderId="8" xfId="17" applyBorder="1" applyAlignment="1" applyProtection="1">
      <alignment horizontal="center" vertical="center"/>
    </xf>
    <xf numFmtId="0" fontId="4" fillId="8" borderId="8" xfId="17" applyBorder="1" applyAlignment="1" applyProtection="1">
      <alignment horizontal="center" vertical="center"/>
      <protection locked="0"/>
    </xf>
    <xf numFmtId="0" fontId="4" fillId="8" borderId="0" xfId="17" applyBorder="1" applyAlignment="1" applyProtection="1">
      <alignment horizontal="center" vertical="center"/>
    </xf>
    <xf numFmtId="0" fontId="0" fillId="9" borderId="1" xfId="42" applyFill="1" applyBorder="1" applyAlignment="1" applyProtection="1">
      <alignment horizontal="center" vertical="center" wrapText="1"/>
    </xf>
    <xf numFmtId="0" fontId="0" fillId="9" borderId="1" xfId="42" applyFill="1" applyBorder="1" applyAlignment="1" applyProtection="1">
      <alignment horizontal="center" vertical="center"/>
      <protection locked="0"/>
    </xf>
    <xf numFmtId="0" fontId="0" fillId="9" borderId="1" xfId="42" applyFill="1" applyBorder="1" applyAlignment="1" applyProtection="1">
      <alignment horizontal="center" vertical="center"/>
    </xf>
    <xf numFmtId="0" fontId="4" fillId="10" borderId="9" xfId="17" applyFill="1" applyAlignment="1" applyProtection="1">
      <alignment horizontal="center" vertical="center" wrapText="1"/>
    </xf>
    <xf numFmtId="0" fontId="4" fillId="10" borderId="9" xfId="17" applyFill="1" applyAlignment="1" applyProtection="1">
      <alignment horizontal="center" vertical="center"/>
    </xf>
    <xf numFmtId="0" fontId="4" fillId="10" borderId="9" xfId="17" applyFill="1" applyAlignment="1" applyProtection="1">
      <alignment horizontal="center" vertical="center"/>
      <protection locked="0"/>
    </xf>
    <xf numFmtId="0" fontId="4" fillId="10" borderId="10" xfId="17" applyFill="1" applyBorder="1" applyAlignment="1" applyProtection="1">
      <alignment horizontal="center" vertical="center"/>
    </xf>
    <xf numFmtId="0" fontId="4" fillId="10" borderId="0" xfId="17" applyFill="1" applyBorder="1" applyAlignment="1" applyProtection="1">
      <alignment horizontal="center" vertical="center"/>
    </xf>
    <xf numFmtId="0" fontId="0" fillId="11" borderId="1" xfId="42" applyFill="1" applyBorder="1" applyAlignment="1" applyProtection="1">
      <alignment horizontal="center" vertical="center" wrapText="1"/>
    </xf>
    <xf numFmtId="0" fontId="0" fillId="11" borderId="1" xfId="42" applyFont="1" applyFill="1" applyBorder="1" applyAlignment="1" applyProtection="1">
      <alignment horizontal="center" vertical="center"/>
      <protection locked="0"/>
    </xf>
    <xf numFmtId="0" fontId="0" fillId="11" borderId="1" xfId="42" applyFill="1" applyBorder="1" applyAlignment="1" applyProtection="1">
      <alignment horizontal="center" vertical="center"/>
      <protection locked="0"/>
    </xf>
    <xf numFmtId="0" fontId="0" fillId="11" borderId="1" xfId="42" applyFill="1" applyBorder="1" applyAlignment="1" applyProtection="1">
      <alignment horizontal="center" vertical="center"/>
    </xf>
    <xf numFmtId="0" fontId="0" fillId="10" borderId="11" xfId="0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0" fillId="12" borderId="1" xfId="42" applyFill="1" applyBorder="1" applyAlignment="1" applyProtection="1">
      <alignment horizontal="center" vertical="center" wrapText="1"/>
    </xf>
    <xf numFmtId="0" fontId="0" fillId="12" borderId="1" xfId="42" applyFill="1" applyBorder="1" applyAlignment="1" applyProtection="1">
      <alignment horizontal="center" vertical="center"/>
      <protection locked="0"/>
    </xf>
    <xf numFmtId="0" fontId="0" fillId="12" borderId="1" xfId="42" applyFill="1" applyBorder="1" applyAlignment="1" applyProtection="1">
      <alignment horizontal="center" vertical="center"/>
    </xf>
    <xf numFmtId="0" fontId="0" fillId="10" borderId="8" xfId="0" applyFill="1" applyBorder="1" applyAlignment="1">
      <alignment horizontal="center" vertical="center"/>
    </xf>
    <xf numFmtId="0" fontId="0" fillId="13" borderId="1" xfId="42" applyFill="1" applyBorder="1" applyAlignment="1" applyProtection="1">
      <alignment vertical="center" wrapText="1"/>
    </xf>
    <xf numFmtId="0" fontId="0" fillId="13" borderId="1" xfId="42" applyFill="1" applyBorder="1" applyAlignment="1" applyProtection="1">
      <alignment horizontal="center" vertical="center" wrapText="1"/>
    </xf>
    <xf numFmtId="0" fontId="0" fillId="13" borderId="1" xfId="42" applyFont="1" applyFill="1" applyBorder="1" applyAlignment="1" applyProtection="1">
      <alignment horizontal="center" vertical="center"/>
      <protection locked="0"/>
    </xf>
    <xf numFmtId="0" fontId="0" fillId="13" borderId="1" xfId="42" applyFill="1" applyBorder="1" applyAlignment="1" applyProtection="1">
      <alignment horizontal="center" vertical="center"/>
      <protection locked="0"/>
    </xf>
    <xf numFmtId="0" fontId="0" fillId="13" borderId="1" xfId="42" applyFill="1" applyBorder="1" applyAlignment="1" applyProtection="1">
      <alignment horizontal="center" vertical="center"/>
    </xf>
    <xf numFmtId="0" fontId="4" fillId="2" borderId="10" xfId="17" applyFill="1" applyBorder="1" applyAlignment="1" applyProtection="1">
      <alignment horizontal="center" vertical="center" wrapText="1"/>
    </xf>
    <xf numFmtId="0" fontId="4" fillId="2" borderId="9" xfId="17" applyFill="1" applyAlignment="1" applyProtection="1">
      <alignment horizontal="center" vertical="center"/>
    </xf>
    <xf numFmtId="0" fontId="4" fillId="2" borderId="9" xfId="17" applyFill="1" applyAlignment="1" applyProtection="1">
      <alignment horizontal="center" vertical="center"/>
      <protection locked="0"/>
    </xf>
    <xf numFmtId="0" fontId="4" fillId="2" borderId="10" xfId="17" applyFill="1" applyBorder="1" applyAlignment="1" applyProtection="1">
      <alignment horizontal="center" vertical="center"/>
    </xf>
    <xf numFmtId="0" fontId="4" fillId="2" borderId="9" xfId="17" applyFill="1" applyAlignment="1" applyProtection="1">
      <alignment horizontal="center" vertical="center" wrapText="1"/>
    </xf>
    <xf numFmtId="0" fontId="4" fillId="2" borderId="0" xfId="17" applyFill="1" applyBorder="1" applyAlignment="1" applyProtection="1">
      <alignment horizontal="center" vertical="center"/>
    </xf>
    <xf numFmtId="0" fontId="0" fillId="2" borderId="11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/>
    </xf>
    <xf numFmtId="0" fontId="5" fillId="14" borderId="1" xfId="42" applyFont="1" applyFill="1" applyBorder="1" applyAlignment="1" applyProtection="1">
      <alignment horizontal="center" vertical="center" wrapText="1"/>
    </xf>
    <xf numFmtId="0" fontId="0" fillId="14" borderId="1" xfId="42" applyFill="1" applyBorder="1" applyAlignment="1" applyProtection="1">
      <alignment horizontal="center" vertical="center" wrapText="1"/>
    </xf>
    <xf numFmtId="0" fontId="0" fillId="14" borderId="1" xfId="42" applyFont="1" applyFill="1" applyBorder="1" applyAlignment="1" applyProtection="1">
      <alignment horizontal="center" vertical="center"/>
      <protection locked="0"/>
    </xf>
    <xf numFmtId="0" fontId="0" fillId="14" borderId="1" xfId="42" applyFill="1" applyBorder="1" applyAlignment="1" applyProtection="1">
      <alignment horizontal="center" vertical="center"/>
      <protection locked="0"/>
    </xf>
    <xf numFmtId="0" fontId="0" fillId="14" borderId="1" xfId="42" applyFill="1" applyBorder="1" applyAlignment="1" applyProtection="1">
      <alignment horizontal="center" vertical="center"/>
    </xf>
    <xf numFmtId="0" fontId="0" fillId="14" borderId="12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14" borderId="13" xfId="0" applyFill="1" applyBorder="1" applyAlignment="1">
      <alignment horizontal="center" vertical="center" wrapText="1"/>
    </xf>
    <xf numFmtId="0" fontId="4" fillId="15" borderId="10" xfId="17" applyFill="1" applyBorder="1" applyAlignment="1" applyProtection="1">
      <alignment horizontal="center" vertical="center" wrapText="1"/>
    </xf>
    <xf numFmtId="0" fontId="4" fillId="15" borderId="9" xfId="17" applyFill="1" applyAlignment="1" applyProtection="1">
      <alignment horizontal="center" vertical="center"/>
    </xf>
    <xf numFmtId="0" fontId="4" fillId="15" borderId="9" xfId="17" applyFill="1" applyAlignment="1" applyProtection="1">
      <alignment horizontal="center" vertical="center"/>
      <protection locked="0"/>
    </xf>
    <xf numFmtId="0" fontId="0" fillId="15" borderId="11" xfId="0" applyFill="1" applyBorder="1" applyAlignment="1">
      <alignment horizontal="center" vertical="center" wrapText="1"/>
    </xf>
    <xf numFmtId="0" fontId="0" fillId="14" borderId="2" xfId="0" applyFill="1" applyBorder="1" applyAlignment="1">
      <alignment horizontal="center" vertical="center" wrapText="1"/>
    </xf>
    <xf numFmtId="0" fontId="6" fillId="16" borderId="9" xfId="17" applyFont="1" applyFill="1" applyAlignment="1" applyProtection="1">
      <alignment horizontal="center" vertical="center" wrapText="1"/>
    </xf>
    <xf numFmtId="0" fontId="7" fillId="16" borderId="9" xfId="17" applyFont="1" applyFill="1" applyAlignment="1" applyProtection="1">
      <alignment horizontal="center" vertical="center"/>
    </xf>
    <xf numFmtId="0" fontId="7" fillId="16" borderId="9" xfId="17" applyFont="1" applyFill="1" applyAlignment="1" applyProtection="1">
      <alignment horizontal="center" vertical="center"/>
      <protection locked="0"/>
    </xf>
    <xf numFmtId="0" fontId="8" fillId="16" borderId="10" xfId="0" applyFont="1" applyFill="1" applyBorder="1" applyAlignment="1">
      <alignment horizontal="center" vertical="center" wrapText="1"/>
    </xf>
    <xf numFmtId="0" fontId="8" fillId="16" borderId="0" xfId="0" applyFont="1" applyFill="1" applyAlignment="1">
      <alignment horizontal="center" vertical="center" wrapText="1"/>
    </xf>
    <xf numFmtId="0" fontId="0" fillId="15" borderId="8" xfId="0" applyFill="1" applyBorder="1" applyAlignment="1">
      <alignment horizontal="center" vertical="center" wrapText="1"/>
    </xf>
    <xf numFmtId="0" fontId="7" fillId="16" borderId="9" xfId="17" applyFont="1" applyFill="1" applyAlignment="1" applyProtection="1">
      <alignment horizontal="center" vertical="center" wrapText="1"/>
    </xf>
    <xf numFmtId="0" fontId="8" fillId="16" borderId="8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 applyProtection="1">
      <alignment horizontal="center" vertical="center"/>
      <protection locked="0"/>
    </xf>
    <xf numFmtId="0" fontId="1" fillId="1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2" borderId="1" xfId="42" applyFill="1" applyBorder="1" applyAlignment="1" applyProtection="1">
      <alignment horizontal="center" vertical="center"/>
    </xf>
    <xf numFmtId="0" fontId="4" fillId="2" borderId="0" xfId="17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17" borderId="1" xfId="0" applyFill="1" applyBorder="1" applyAlignment="1">
      <alignment horizontal="center" vertical="center"/>
    </xf>
    <xf numFmtId="0" fontId="0" fillId="17" borderId="1" xfId="0" applyFill="1" applyBorder="1" applyAlignment="1" applyProtection="1">
      <alignment horizontal="center" vertical="center"/>
      <protection locked="0"/>
    </xf>
    <xf numFmtId="0" fontId="0" fillId="17" borderId="5" xfId="0" applyFill="1" applyBorder="1" applyAlignment="1" applyProtection="1">
      <alignment horizontal="center" vertical="center"/>
      <protection locked="0"/>
    </xf>
    <xf numFmtId="0" fontId="0" fillId="17" borderId="7" xfId="0" applyFill="1" applyBorder="1" applyAlignment="1" applyProtection="1">
      <alignment horizontal="center" vertical="center"/>
      <protection locked="0"/>
    </xf>
    <xf numFmtId="0" fontId="0" fillId="17" borderId="12" xfId="0" applyFill="1" applyBorder="1" applyAlignment="1">
      <alignment horizontal="center" vertical="center" wrapText="1"/>
    </xf>
    <xf numFmtId="0" fontId="0" fillId="17" borderId="5" xfId="0" applyFill="1" applyBorder="1" applyAlignment="1">
      <alignment horizontal="center" vertical="center"/>
    </xf>
    <xf numFmtId="0" fontId="0" fillId="17" borderId="7" xfId="0" applyFill="1" applyBorder="1" applyAlignment="1">
      <alignment horizontal="center" vertical="center"/>
    </xf>
    <xf numFmtId="0" fontId="0" fillId="17" borderId="12" xfId="0" applyFill="1" applyBorder="1" applyAlignment="1">
      <alignment horizontal="center" vertical="center"/>
    </xf>
    <xf numFmtId="0" fontId="0" fillId="17" borderId="13" xfId="0" applyFill="1" applyBorder="1" applyAlignment="1">
      <alignment horizontal="center" vertical="center"/>
    </xf>
    <xf numFmtId="0" fontId="4" fillId="16" borderId="9" xfId="17" applyFill="1" applyAlignment="1" applyProtection="1">
      <alignment horizontal="center" vertical="center" wrapText="1"/>
    </xf>
    <xf numFmtId="0" fontId="4" fillId="16" borderId="9" xfId="17" applyFill="1" applyAlignment="1" applyProtection="1">
      <alignment horizontal="center" vertical="center"/>
    </xf>
    <xf numFmtId="0" fontId="4" fillId="16" borderId="9" xfId="17" applyFont="1" applyFill="1" applyAlignment="1" applyProtection="1">
      <alignment horizontal="center" vertical="center"/>
      <protection locked="0"/>
    </xf>
    <xf numFmtId="0" fontId="4" fillId="16" borderId="9" xfId="17" applyFill="1" applyAlignment="1" applyProtection="1">
      <alignment horizontal="center" vertical="center"/>
      <protection locked="0"/>
    </xf>
    <xf numFmtId="0" fontId="4" fillId="16" borderId="10" xfId="17" applyFill="1" applyBorder="1" applyAlignment="1" applyProtection="1">
      <alignment horizontal="center" vertical="center" wrapText="1"/>
    </xf>
    <xf numFmtId="0" fontId="4" fillId="16" borderId="0" xfId="17" applyFill="1" applyBorder="1" applyAlignment="1" applyProtection="1">
      <alignment horizontal="center" vertical="center" wrapText="1"/>
    </xf>
    <xf numFmtId="0" fontId="0" fillId="16" borderId="11" xfId="0" applyFill="1" applyBorder="1" applyAlignment="1">
      <alignment horizontal="center" vertical="center" wrapText="1"/>
    </xf>
    <xf numFmtId="0" fontId="0" fillId="16" borderId="0" xfId="0" applyFill="1" applyAlignment="1">
      <alignment horizontal="center" vertical="center" wrapText="1"/>
    </xf>
    <xf numFmtId="0" fontId="0" fillId="17" borderId="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5" xfId="0" applyFon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16" borderId="8" xfId="0" applyFill="1" applyBorder="1" applyAlignment="1">
      <alignment horizontal="center" vertical="center" wrapText="1"/>
    </xf>
    <xf numFmtId="0" fontId="4" fillId="18" borderId="9" xfId="17" applyFill="1" applyAlignment="1" applyProtection="1">
      <alignment horizontal="center" vertical="center" wrapText="1"/>
    </xf>
    <xf numFmtId="0" fontId="4" fillId="18" borderId="9" xfId="17" applyFill="1" applyAlignment="1" applyProtection="1">
      <alignment horizontal="center" vertical="center"/>
    </xf>
    <xf numFmtId="0" fontId="4" fillId="18" borderId="9" xfId="17" applyFill="1" applyAlignment="1" applyProtection="1">
      <alignment horizontal="center" vertical="center"/>
      <protection locked="0"/>
    </xf>
    <xf numFmtId="0" fontId="4" fillId="18" borderId="10" xfId="17" applyFill="1" applyBorder="1" applyAlignment="1" applyProtection="1">
      <alignment horizontal="center" vertical="center" wrapText="1"/>
    </xf>
    <xf numFmtId="0" fontId="4" fillId="14" borderId="9" xfId="17" applyFill="1" applyAlignment="1" applyProtection="1">
      <alignment horizontal="center" vertical="center" wrapText="1"/>
    </xf>
    <xf numFmtId="0" fontId="4" fillId="14" borderId="9" xfId="17" applyFill="1" applyAlignment="1" applyProtection="1">
      <alignment horizontal="center" vertical="center"/>
    </xf>
    <xf numFmtId="0" fontId="4" fillId="14" borderId="9" xfId="17" applyFill="1" applyAlignment="1" applyProtection="1">
      <alignment horizontal="center" vertical="center"/>
      <protection locked="0"/>
    </xf>
    <xf numFmtId="0" fontId="4" fillId="18" borderId="0" xfId="17" applyFill="1" applyBorder="1" applyAlignment="1" applyProtection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18" borderId="11" xfId="0" applyFill="1" applyBorder="1" applyAlignment="1">
      <alignment horizontal="center" vertical="center" wrapText="1"/>
    </xf>
    <xf numFmtId="0" fontId="4" fillId="18" borderId="9" xfId="17" applyFont="1" applyFill="1" applyAlignment="1" applyProtection="1">
      <alignment horizontal="center" vertical="center"/>
      <protection locked="0"/>
    </xf>
    <xf numFmtId="0" fontId="0" fillId="18" borderId="9" xfId="0" applyFill="1" applyBorder="1" applyAlignment="1">
      <alignment horizontal="center" vertical="center" wrapText="1"/>
    </xf>
    <xf numFmtId="0" fontId="0" fillId="18" borderId="0" xfId="0" applyFill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9" borderId="1" xfId="42" applyFill="1" applyBorder="1" applyAlignment="1" applyProtection="1">
      <alignment horizontal="center" vertical="center" wrapText="1"/>
      <protection locked="0"/>
    </xf>
    <xf numFmtId="0" fontId="0" fillId="11" borderId="1" xfId="42" applyFont="1" applyFill="1" applyBorder="1" applyAlignment="1" applyProtection="1">
      <alignment horizontal="center" vertical="center" wrapText="1"/>
    </xf>
    <xf numFmtId="0" fontId="0" fillId="18" borderId="8" xfId="0" applyFill="1" applyBorder="1" applyAlignment="1">
      <alignment horizontal="center" vertical="center" wrapText="1"/>
    </xf>
    <xf numFmtId="0" fontId="11" fillId="12" borderId="1" xfId="42" applyFont="1" applyFill="1" applyBorder="1" applyAlignment="1" applyProtection="1">
      <alignment horizontal="center" vertical="center" wrapText="1"/>
    </xf>
    <xf numFmtId="0" fontId="0" fillId="19" borderId="12" xfId="42" applyFill="1" applyBorder="1" applyAlignment="1" applyProtection="1">
      <alignment horizontal="center" vertical="center" wrapText="1"/>
    </xf>
    <xf numFmtId="0" fontId="0" fillId="19" borderId="1" xfId="42" applyFill="1" applyBorder="1" applyAlignment="1" applyProtection="1">
      <alignment horizontal="center" vertical="center" wrapText="1"/>
    </xf>
    <xf numFmtId="0" fontId="0" fillId="19" borderId="1" xfId="42" applyFill="1" applyBorder="1" applyAlignment="1" applyProtection="1">
      <alignment horizontal="center" vertical="center"/>
      <protection locked="0"/>
    </xf>
    <xf numFmtId="0" fontId="0" fillId="19" borderId="5" xfId="42" applyFill="1" applyBorder="1" applyAlignment="1" applyProtection="1">
      <alignment horizontal="center" vertical="center"/>
      <protection locked="0"/>
    </xf>
    <xf numFmtId="0" fontId="0" fillId="19" borderId="6" xfId="42" applyFill="1" applyBorder="1" applyAlignment="1" applyProtection="1">
      <alignment horizontal="center" vertical="center"/>
      <protection locked="0"/>
    </xf>
    <xf numFmtId="0" fontId="0" fillId="19" borderId="7" xfId="42" applyFill="1" applyBorder="1" applyAlignment="1" applyProtection="1">
      <alignment horizontal="center" vertical="center"/>
      <protection locked="0"/>
    </xf>
    <xf numFmtId="0" fontId="0" fillId="19" borderId="1" xfId="42" applyFill="1" applyBorder="1" applyAlignment="1" applyProtection="1">
      <alignment horizontal="center" vertical="center"/>
    </xf>
    <xf numFmtId="0" fontId="5" fillId="19" borderId="13" xfId="42" applyFont="1" applyFill="1" applyBorder="1" applyAlignment="1" applyProtection="1">
      <alignment horizontal="center" vertical="center" wrapText="1"/>
    </xf>
    <xf numFmtId="0" fontId="0" fillId="19" borderId="13" xfId="42" applyFill="1" applyBorder="1" applyAlignment="1" applyProtection="1">
      <alignment horizontal="center" vertical="center" wrapText="1"/>
    </xf>
    <xf numFmtId="0" fontId="5" fillId="19" borderId="2" xfId="42" applyFont="1" applyFill="1" applyBorder="1" applyAlignment="1" applyProtection="1">
      <alignment horizontal="center" vertical="center" wrapText="1"/>
    </xf>
    <xf numFmtId="0" fontId="0" fillId="19" borderId="2" xfId="42" applyFill="1" applyBorder="1" applyAlignment="1" applyProtection="1">
      <alignment horizontal="center" vertical="center" wrapText="1"/>
    </xf>
    <xf numFmtId="0" fontId="0" fillId="20" borderId="1" xfId="42" applyFill="1" applyBorder="1" applyAlignment="1" applyProtection="1">
      <alignment horizontal="center" vertical="center" wrapText="1"/>
    </xf>
    <xf numFmtId="0" fontId="0" fillId="20" borderId="1" xfId="42" applyFill="1" applyBorder="1" applyAlignment="1" applyProtection="1">
      <alignment horizontal="center" vertical="center"/>
      <protection locked="0"/>
    </xf>
    <xf numFmtId="0" fontId="0" fillId="20" borderId="1" xfId="42" applyFill="1" applyBorder="1" applyAlignment="1" applyProtection="1">
      <alignment horizontal="center" vertical="center"/>
    </xf>
    <xf numFmtId="0" fontId="0" fillId="21" borderId="1" xfId="42" applyFill="1" applyBorder="1" applyAlignment="1" applyProtection="1">
      <alignment horizontal="center" vertical="center" wrapText="1"/>
    </xf>
    <xf numFmtId="0" fontId="0" fillId="21" borderId="1" xfId="42" applyFill="1" applyBorder="1" applyAlignment="1" applyProtection="1">
      <alignment horizontal="center" vertical="center"/>
      <protection locked="0"/>
    </xf>
    <xf numFmtId="0" fontId="0" fillId="21" borderId="1" xfId="42" applyFill="1" applyBorder="1" applyAlignment="1" applyProtection="1">
      <alignment vertical="center"/>
      <protection locked="0"/>
    </xf>
    <xf numFmtId="0" fontId="0" fillId="21" borderId="1" xfId="42" applyFill="1" applyBorder="1" applyAlignment="1" applyProtection="1">
      <alignment horizontal="center" vertical="center"/>
    </xf>
    <xf numFmtId="0" fontId="0" fillId="19" borderId="14" xfId="0" applyFont="1" applyFill="1" applyBorder="1" applyAlignment="1" applyProtection="1">
      <alignment horizontal="center" vertical="center"/>
      <protection locked="0"/>
    </xf>
    <xf numFmtId="0" fontId="0" fillId="19" borderId="15" xfId="0" applyFill="1" applyBorder="1" applyAlignment="1" applyProtection="1">
      <alignment horizontal="center" vertical="center"/>
      <protection locked="0"/>
    </xf>
    <xf numFmtId="0" fontId="0" fillId="19" borderId="16" xfId="0" applyFill="1" applyBorder="1" applyAlignment="1" applyProtection="1">
      <alignment horizontal="center" vertical="center"/>
      <protection locked="0"/>
    </xf>
    <xf numFmtId="0" fontId="0" fillId="19" borderId="5" xfId="0" applyFont="1" applyFill="1" applyBorder="1" applyAlignment="1" applyProtection="1">
      <alignment horizontal="center"/>
      <protection locked="0"/>
    </xf>
    <xf numFmtId="0" fontId="0" fillId="19" borderId="6" xfId="0" applyFill="1" applyBorder="1" applyAlignment="1" applyProtection="1">
      <alignment horizontal="center"/>
      <protection locked="0"/>
    </xf>
    <xf numFmtId="0" fontId="0" fillId="19" borderId="7" xfId="0" applyFill="1" applyBorder="1" applyAlignment="1" applyProtection="1">
      <alignment horizontal="center"/>
      <protection locked="0"/>
    </xf>
    <xf numFmtId="0" fontId="0" fillId="19" borderId="1" xfId="0" applyFill="1" applyBorder="1"/>
    <xf numFmtId="0" fontId="0" fillId="19" borderId="12" xfId="0" applyFill="1" applyBorder="1" applyAlignment="1">
      <alignment horizontal="center"/>
    </xf>
    <xf numFmtId="0" fontId="0" fillId="19" borderId="4" xfId="0" applyFill="1" applyBorder="1" applyAlignment="1" applyProtection="1">
      <alignment horizontal="center" vertical="center"/>
      <protection locked="0"/>
    </xf>
    <xf numFmtId="0" fontId="0" fillId="19" borderId="3" xfId="0" applyFill="1" applyBorder="1" applyAlignment="1" applyProtection="1">
      <alignment horizontal="center" vertical="center"/>
      <protection locked="0"/>
    </xf>
    <xf numFmtId="0" fontId="0" fillId="19" borderId="17" xfId="0" applyFill="1" applyBorder="1" applyAlignment="1" applyProtection="1">
      <alignment horizontal="center" vertical="center"/>
      <protection locked="0"/>
    </xf>
    <xf numFmtId="0" fontId="0" fillId="19" borderId="5" xfId="0" applyFill="1" applyBorder="1" applyAlignment="1" applyProtection="1">
      <alignment horizontal="center"/>
      <protection locked="0"/>
    </xf>
    <xf numFmtId="0" fontId="0" fillId="19" borderId="2" xfId="0" applyFill="1" applyBorder="1" applyAlignment="1">
      <alignment horizontal="center"/>
    </xf>
    <xf numFmtId="0" fontId="5" fillId="22" borderId="12" xfId="0" applyFont="1" applyFill="1" applyBorder="1" applyAlignment="1">
      <alignment horizontal="center" vertical="center" wrapText="1"/>
    </xf>
    <xf numFmtId="0" fontId="0" fillId="22" borderId="1" xfId="0" applyFill="1" applyBorder="1"/>
    <xf numFmtId="0" fontId="0" fillId="22" borderId="1" xfId="0" applyFont="1" applyFill="1" applyBorder="1" applyAlignment="1" applyProtection="1">
      <alignment horizontal="center"/>
      <protection locked="0"/>
    </xf>
    <xf numFmtId="0" fontId="0" fillId="22" borderId="5" xfId="0" applyFont="1" applyFill="1" applyBorder="1" applyAlignment="1" applyProtection="1">
      <alignment horizontal="center"/>
      <protection locked="0"/>
    </xf>
    <xf numFmtId="0" fontId="0" fillId="22" borderId="6" xfId="0" applyFill="1" applyBorder="1" applyAlignment="1" applyProtection="1">
      <alignment horizontal="center"/>
      <protection locked="0"/>
    </xf>
    <xf numFmtId="0" fontId="0" fillId="22" borderId="7" xfId="0" applyFill="1" applyBorder="1" applyAlignment="1" applyProtection="1">
      <alignment horizontal="center"/>
      <protection locked="0"/>
    </xf>
    <xf numFmtId="0" fontId="0" fillId="22" borderId="12" xfId="0" applyFill="1" applyBorder="1" applyAlignment="1">
      <alignment horizontal="center" vertical="center"/>
    </xf>
    <xf numFmtId="0" fontId="5" fillId="22" borderId="13" xfId="0" applyFont="1" applyFill="1" applyBorder="1" applyAlignment="1">
      <alignment horizontal="center" vertical="center" wrapText="1"/>
    </xf>
    <xf numFmtId="0" fontId="0" fillId="22" borderId="1" xfId="0" applyFill="1" applyBorder="1" applyAlignment="1">
      <alignment horizontal="center" vertical="center"/>
    </xf>
    <xf numFmtId="0" fontId="0" fillId="22" borderId="1" xfId="0" applyFont="1" applyFill="1" applyBorder="1" applyProtection="1">
      <protection locked="0"/>
    </xf>
    <xf numFmtId="0" fontId="0" fillId="22" borderId="5" xfId="0" applyFill="1" applyBorder="1" applyAlignment="1" applyProtection="1">
      <alignment horizontal="center"/>
      <protection locked="0"/>
    </xf>
    <xf numFmtId="0" fontId="0" fillId="22" borderId="13" xfId="0" applyFill="1" applyBorder="1" applyAlignment="1">
      <alignment horizontal="center" vertical="center"/>
    </xf>
    <xf numFmtId="0" fontId="0" fillId="22" borderId="1" xfId="0" applyFill="1" applyBorder="1" applyProtection="1">
      <protection locked="0"/>
    </xf>
    <xf numFmtId="0" fontId="5" fillId="22" borderId="2" xfId="0" applyFont="1" applyFill="1" applyBorder="1" applyAlignment="1">
      <alignment horizontal="center" vertical="center" wrapText="1"/>
    </xf>
    <xf numFmtId="0" fontId="0" fillId="22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8BB57B"/>
      <color rgb="00E31B5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73"/>
  <sheetViews>
    <sheetView tabSelected="1" zoomScale="70" zoomScaleNormal="70" workbookViewId="0">
      <selection activeCell="F49" sqref="F49"/>
    </sheetView>
  </sheetViews>
  <sheetFormatPr defaultColWidth="8.625" defaultRowHeight="14.25"/>
  <cols>
    <col min="1" max="2" width="12.375" style="2" customWidth="1"/>
    <col min="3" max="3" width="46.875" style="2" customWidth="1"/>
    <col min="4" max="4" width="10.625" style="2" customWidth="1"/>
    <col min="5" max="6" width="6.875" style="2" customWidth="1"/>
    <col min="7" max="8" width="7.375" style="2" customWidth="1"/>
    <col min="9" max="11" width="8.625" style="2"/>
    <col min="12" max="12" width="48" style="2" customWidth="1"/>
    <col min="13" max="18" width="8.625" style="2"/>
    <col min="19" max="19" width="18.375" style="2" customWidth="1"/>
    <col min="20" max="20" width="11.375" style="2" customWidth="1"/>
    <col min="21" max="21" width="6.875" style="2" customWidth="1"/>
    <col min="22" max="22" width="50.875" style="2" customWidth="1"/>
    <col min="23" max="24" width="10.625" style="2" customWidth="1"/>
    <col min="25" max="25" width="7.5" style="2" customWidth="1"/>
    <col min="26" max="29" width="8.625" style="2"/>
    <col min="30" max="30" width="5.625" style="2" customWidth="1"/>
    <col min="31" max="31" width="39" style="2" customWidth="1"/>
    <col min="32" max="16384" width="8.625" style="2"/>
  </cols>
  <sheetData>
    <row r="1" ht="45.95" customHeight="1" spans="1:2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1" customFormat="1" ht="32.45" customHeight="1" spans="1:28">
      <c r="A2" s="4" t="s">
        <v>1</v>
      </c>
      <c r="B2" s="5"/>
      <c r="C2" s="5"/>
      <c r="D2" s="6" t="s">
        <v>2</v>
      </c>
      <c r="E2" s="6"/>
      <c r="F2" s="5"/>
      <c r="G2" s="5"/>
      <c r="H2" s="5"/>
      <c r="I2" s="6" t="s">
        <v>3</v>
      </c>
      <c r="J2" s="6"/>
      <c r="K2" s="7">
        <f>D3+M3+W3+W25+W41</f>
        <v>0</v>
      </c>
      <c r="L2" s="7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</row>
    <row r="3" s="1" customFormat="1" ht="32.45" customHeight="1" spans="1:28">
      <c r="A3" s="9" t="s">
        <v>4</v>
      </c>
      <c r="B3" s="9"/>
      <c r="C3" s="9"/>
      <c r="D3" s="10">
        <f>H3</f>
        <v>0</v>
      </c>
      <c r="E3" s="10"/>
      <c r="F3" s="10"/>
      <c r="G3" s="10"/>
      <c r="H3" s="11">
        <f>H5+H13+H20+H26+H31+H36</f>
        <v>0</v>
      </c>
      <c r="I3" s="12"/>
      <c r="J3" s="13" t="s">
        <v>5</v>
      </c>
      <c r="K3" s="13"/>
      <c r="L3" s="13"/>
      <c r="M3" s="14">
        <f>Q3</f>
        <v>0</v>
      </c>
      <c r="N3" s="14"/>
      <c r="O3" s="14"/>
      <c r="P3" s="15"/>
      <c r="Q3" s="16">
        <f>Q5+Q13+Q24+Q26+Q31+Q36+Q39</f>
        <v>0</v>
      </c>
      <c r="R3" s="17"/>
      <c r="S3" s="12"/>
      <c r="T3" s="18" t="s">
        <v>6</v>
      </c>
      <c r="U3" s="18"/>
      <c r="V3" s="18"/>
      <c r="W3" s="19">
        <f>AA3</f>
        <v>0</v>
      </c>
      <c r="X3" s="20"/>
      <c r="Y3" s="20"/>
      <c r="Z3" s="21"/>
      <c r="AA3" s="22">
        <f>AA5+AA8+AA12+AA18</f>
        <v>0</v>
      </c>
    </row>
    <row r="4" spans="1:28">
      <c r="A4" s="23" t="s">
        <v>7</v>
      </c>
      <c r="B4" s="23" t="s">
        <v>8</v>
      </c>
      <c r="C4" s="23" t="s">
        <v>9</v>
      </c>
      <c r="D4" s="23" t="s">
        <v>10</v>
      </c>
      <c r="E4" s="23" t="s">
        <v>11</v>
      </c>
      <c r="F4" s="23" t="s">
        <v>12</v>
      </c>
      <c r="G4" s="23" t="s">
        <v>13</v>
      </c>
      <c r="H4" s="23" t="s">
        <v>14</v>
      </c>
      <c r="I4" s="8"/>
      <c r="J4" s="23" t="s">
        <v>15</v>
      </c>
      <c r="K4" s="23" t="s">
        <v>8</v>
      </c>
      <c r="L4" s="24" t="s">
        <v>9</v>
      </c>
      <c r="M4" s="24" t="s">
        <v>10</v>
      </c>
      <c r="N4" s="24" t="s">
        <v>11</v>
      </c>
      <c r="O4" s="24" t="s">
        <v>12</v>
      </c>
      <c r="P4" s="23" t="s">
        <v>13</v>
      </c>
      <c r="Q4" s="23" t="s">
        <v>14</v>
      </c>
      <c r="R4" s="25"/>
      <c r="S4" s="8"/>
      <c r="T4" s="26" t="s">
        <v>16</v>
      </c>
      <c r="U4" s="26" t="s">
        <v>8</v>
      </c>
      <c r="V4" s="27" t="s">
        <v>9</v>
      </c>
      <c r="W4" s="27" t="s">
        <v>10</v>
      </c>
      <c r="X4" s="27" t="s">
        <v>17</v>
      </c>
      <c r="Y4" s="27" t="s">
        <v>12</v>
      </c>
      <c r="Z4" s="28" t="s">
        <v>13</v>
      </c>
      <c r="AA4" s="28" t="s">
        <v>14</v>
      </c>
      <c r="AB4"/>
    </row>
    <row r="5" spans="1:28">
      <c r="A5" s="29" t="s">
        <v>18</v>
      </c>
      <c r="B5" s="30">
        <v>1</v>
      </c>
      <c r="C5" s="31"/>
      <c r="D5" s="31"/>
      <c r="E5" s="31"/>
      <c r="F5" s="31"/>
      <c r="G5" s="30">
        <f>0.5*(IF(AND(D5="国家级",F5=1),30,IF(AND(D5="省部级",F5=1),15,IF(AND(D5="市厅级",F5=1),8,IF(AND(D5="校级",F5=1),4)))))</f>
        <v>0</v>
      </c>
      <c r="H5" s="32">
        <f>G5+G6+G7+G8+G9+G10+G11+G12</f>
        <v>0</v>
      </c>
      <c r="I5" s="8"/>
      <c r="J5" s="29" t="s">
        <v>19</v>
      </c>
      <c r="K5" s="30">
        <v>1</v>
      </c>
      <c r="L5" s="31"/>
      <c r="M5" s="31"/>
      <c r="N5" s="31"/>
      <c r="O5" s="31"/>
      <c r="P5" s="30">
        <f>0.5*(IF(AND(M5="国家级",O5=1),30,IF(AND(M5="省部级",O5=1),15,IF(AND(M5="市厅级",O5=1),8,IF(AND(M5="校级",O5=1),4)))))</f>
        <v>0</v>
      </c>
      <c r="Q5" s="32">
        <f>P5+P6+P7+P8+P9+P10+P11+P12</f>
        <v>0</v>
      </c>
      <c r="R5" s="33"/>
      <c r="S5" s="8"/>
      <c r="T5" s="34" t="s">
        <v>20</v>
      </c>
      <c r="U5" s="34">
        <v>1</v>
      </c>
      <c r="V5" s="35"/>
      <c r="W5" s="36"/>
      <c r="X5" s="36"/>
      <c r="Y5" s="36"/>
      <c r="Z5" s="37">
        <f>1*(IF(AND(W5="省级",X5="一等奖"),8,IF(AND(W5="省级",X5="二等奖"),6,IF(AND(W5="省级",X5="三等奖"),4,IF(AND(W5="校级",X5="一等奖",Y5=1),6,IF(AND(W5="校级",X5="二等奖",Y5=1),4,IF(AND(W5="校级",X5="三等奖",Y5=1),3)))))))</f>
        <v>0</v>
      </c>
      <c r="AA5" s="34">
        <f>Z5+Z6+Z7</f>
        <v>0</v>
      </c>
      <c r="AB5"/>
    </row>
    <row r="6" spans="1:28">
      <c r="A6" s="30"/>
      <c r="B6" s="30">
        <v>2</v>
      </c>
      <c r="C6" s="31"/>
      <c r="D6" s="31"/>
      <c r="E6" s="31"/>
      <c r="F6" s="31"/>
      <c r="G6" s="30">
        <f t="shared" ref="G6:G12" si="0">0.5*(IF(AND(D6="国家级",F6=1),30,IF(AND(D6="省部级",F6=1),15,IF(AND(D6="市厅级",F6=1),8,IF(AND(D6="校级",F6=1),4)))))</f>
        <v>0</v>
      </c>
      <c r="H6" s="38"/>
      <c r="I6" s="8"/>
      <c r="J6" s="30"/>
      <c r="K6" s="30">
        <v>2</v>
      </c>
      <c r="L6" s="31"/>
      <c r="M6" s="31"/>
      <c r="N6" s="31"/>
      <c r="O6" s="31"/>
      <c r="P6" s="30">
        <f t="shared" ref="P6:P12" si="1">0.5*(IF(AND(M6="国家级",O6=1),30,IF(AND(M6="省部级",O6=1),15,IF(AND(M6="市厅级",O6=1),8,IF(AND(M6="校级",O6=1),4)))))</f>
        <v>0</v>
      </c>
      <c r="Q6" s="38"/>
      <c r="R6" s="39"/>
      <c r="S6" s="8"/>
      <c r="T6" s="34"/>
      <c r="U6" s="34">
        <v>2</v>
      </c>
      <c r="V6" s="36"/>
      <c r="W6" s="36"/>
      <c r="X6" s="36"/>
      <c r="Y6" s="36"/>
      <c r="Z6" s="37">
        <f>1*(IF(AND(W6="省级",X6="一等奖"),8,IF(AND(W6="省级",X6="二等奖"),6,IF(AND(W6="省级",X6="三等奖"),4,IF(AND(W6="校级",X6="一等奖",Y6=1),6,IF(AND(W6="校级",X6="二等奖",Y6=1),4,IF(AND(W6="校级",X6="三等奖",Y6=1),3)))))))</f>
        <v>0</v>
      </c>
      <c r="AA6" s="34"/>
      <c r="AB6"/>
    </row>
    <row r="7" spans="1:28">
      <c r="A7" s="30"/>
      <c r="B7" s="30">
        <v>3</v>
      </c>
      <c r="C7" s="31"/>
      <c r="D7" s="31"/>
      <c r="E7" s="31"/>
      <c r="F7" s="31"/>
      <c r="G7" s="30">
        <f t="shared" si="0"/>
        <v>0</v>
      </c>
      <c r="H7" s="38"/>
      <c r="I7" s="8"/>
      <c r="J7" s="30"/>
      <c r="K7" s="30">
        <v>3</v>
      </c>
      <c r="L7" s="31"/>
      <c r="M7" s="31"/>
      <c r="N7" s="31"/>
      <c r="O7" s="31"/>
      <c r="P7" s="30">
        <f t="shared" si="1"/>
        <v>0</v>
      </c>
      <c r="Q7" s="38"/>
      <c r="R7" s="39"/>
      <c r="S7" s="8"/>
      <c r="T7" s="34"/>
      <c r="U7" s="34">
        <v>3</v>
      </c>
      <c r="V7" s="36"/>
      <c r="W7" s="36"/>
      <c r="X7" s="36"/>
      <c r="Y7" s="36"/>
      <c r="Z7" s="37">
        <f>1*(IF(AND(W7="省级",X7="一等奖"),8,IF(AND(W7="省级",X7="二等奖"),6,IF(AND(W7="省级",X7="三等奖"),4,IF(AND(W7="校级",X7="一等奖",Y7=1),6,IF(AND(W7="校级",X7="二等奖",Y7=1),4,IF(AND(W7="校级",X7="三等奖",Y7=1),3)))))))</f>
        <v>0</v>
      </c>
      <c r="AA7" s="34"/>
      <c r="AB7"/>
    </row>
    <row r="8" spans="1:28">
      <c r="A8" s="30"/>
      <c r="B8" s="30">
        <v>4</v>
      </c>
      <c r="C8" s="31"/>
      <c r="D8" s="31"/>
      <c r="E8" s="31"/>
      <c r="F8" s="31"/>
      <c r="G8" s="30">
        <f t="shared" si="0"/>
        <v>0</v>
      </c>
      <c r="H8" s="38"/>
      <c r="I8" s="8"/>
      <c r="J8" s="30"/>
      <c r="K8" s="30">
        <v>4</v>
      </c>
      <c r="L8" s="31"/>
      <c r="M8" s="31"/>
      <c r="N8" s="31"/>
      <c r="O8" s="31"/>
      <c r="P8" s="30">
        <f t="shared" si="1"/>
        <v>0</v>
      </c>
      <c r="Q8" s="38"/>
      <c r="R8" s="39"/>
      <c r="S8" s="8"/>
      <c r="T8" s="40" t="s">
        <v>21</v>
      </c>
      <c r="U8" s="40">
        <v>1</v>
      </c>
      <c r="V8" s="41"/>
      <c r="W8" s="41"/>
      <c r="X8" s="41"/>
      <c r="Y8" s="41"/>
      <c r="Z8" s="42">
        <f>1*(IF(AND(W8="国家级",X8="未获奖"),2,IF(AND(W8="省部级",X8="未获奖"),2,IF(AND(W8="市厅及校级",X8="未获奖"),2,IF(AND(W8="国家级",X8="一等奖",Y8=1),20,IF(AND(W8="省部级",X8="一等奖",Y8=1),14,IF(AND(W8="市厅及校级",X8="一等奖",Y8=1),8,IF(AND(W8="国家级",X8="二等奖",Y8=1),18,IF(AND(W8="省部级",X8="二等奖",Y8=1),12,IF(AND(W8="市厅及校级",X8="二等奖",Y8=1),6,IF(AND(W8="国家级",X8="三等奖",Y8=1),16,IF(AND(W8="省部级",X8="三等奖",Y8=1),10,IF(AND(W8="市厅及校级",X8="三等奖",Y8=1),4,IF(AND(W8="国家级",X8="一等奖",Y8=2),20*0.5,IF(AND(W8="省部级",X8="一等奖",Y8=2),14*0.5,IF(AND(W8="市厅及校级",X8="一等奖",Y8=2),8*0.5,IF(AND(W8="国家级",X8="二等奖",Y8=2),18*0.5,IF(AND(W8="省部级",X8="二等奖",Y8=2),12*0.5,IF(AND(W8="市厅及校级",X8="二等奖",Y8=2),6*0.5,IF(AND(W8="国家级",X8="三等奖",Y8=2),16*0.5,IF(AND(W8="省部级",X8="三等奖",Y8=2),10*0.5,IF(AND(W8="市厅及校级",X8="三等奖",Y8=2),4*0.5))))))))))))))))))))))</f>
        <v>0</v>
      </c>
      <c r="AA8" s="40">
        <f>Z9+Z10+Z11+Z2+Z8</f>
        <v>0</v>
      </c>
      <c r="AB8"/>
    </row>
    <row r="9" spans="1:28">
      <c r="A9" s="30"/>
      <c r="B9" s="30">
        <v>5</v>
      </c>
      <c r="C9" s="31"/>
      <c r="D9" s="31"/>
      <c r="E9" s="31"/>
      <c r="F9" s="31"/>
      <c r="G9" s="30">
        <f t="shared" si="0"/>
        <v>0</v>
      </c>
      <c r="H9" s="38"/>
      <c r="I9" s="8"/>
      <c r="J9" s="30"/>
      <c r="K9" s="30">
        <v>5</v>
      </c>
      <c r="L9" s="31"/>
      <c r="M9" s="31"/>
      <c r="N9" s="31"/>
      <c r="O9" s="31"/>
      <c r="P9" s="30">
        <f t="shared" si="1"/>
        <v>0</v>
      </c>
      <c r="Q9" s="38"/>
      <c r="R9" s="39"/>
      <c r="S9" s="8"/>
      <c r="T9" s="40"/>
      <c r="U9" s="40">
        <v>2</v>
      </c>
      <c r="V9" s="41"/>
      <c r="W9" s="41"/>
      <c r="X9" s="41"/>
      <c r="Y9" s="41"/>
      <c r="Z9" s="42">
        <f>1*(IF(AND(W9="国家级",X9="未获奖"),2,IF(AND(W9="省级",X9="未获奖"),2,IF(AND(W9="校市级",X9="未获奖"),2,IF(AND(W9="国家级",X9="一等奖",Y9=1),20,IF(AND(W9="省级",X9="一等奖",Y9=1),14,IF(AND(W9="校市级",X9="一等奖",Y9=1),8,IF(AND(W9="国家级",X9="二等奖",Y9=1),18,IF(AND(W9="省级",X9="二等奖",Y9=1),12,IF(AND(W9="校市级",X9="二等奖",Y9=1),6,IF(AND(W9="国家级",X9="三等奖",Y9=1),16,IF(AND(W9="省级",X9="三等奖",Y9=1),10,IF(AND(W9="校市级",X9="三等奖",Y9=1),4,IF(AND(W9="国家级",X9="一等奖",Y9=2),20*0.5,IF(AND(W9="省级",X9="一等奖",Y9=2),14*0.5,IF(AND(W9="校市级",X9="一等奖",Y9=2),8*0.5,IF(AND(W9="国家级",X9="二等奖",Y9=2),18*0.5,IF(AND(W9="省级",X9="二等奖",Y9=2),12*0.5,IF(AND(W9="校市级",X9="二等奖",Y9=2),6*0.5,IF(AND(W9="国家级",X9="三等奖",Y9=2),16*0.5,IF(AND(W9="省级",X9="三等奖",Y9=2),10*0.5,IF(AND(W9="校市级",X9="三等奖",Y9=2),4*0.5))))))))))))))))))))))</f>
        <v>0</v>
      </c>
      <c r="AA9" s="40"/>
      <c r="AB9"/>
    </row>
    <row r="10" spans="1:28">
      <c r="A10" s="30"/>
      <c r="B10" s="30">
        <v>6</v>
      </c>
      <c r="C10" s="31"/>
      <c r="D10" s="31"/>
      <c r="E10" s="31"/>
      <c r="F10" s="31"/>
      <c r="G10" s="30">
        <f t="shared" si="0"/>
        <v>0</v>
      </c>
      <c r="H10" s="38"/>
      <c r="I10" s="8"/>
      <c r="J10" s="30"/>
      <c r="K10" s="30">
        <v>6</v>
      </c>
      <c r="L10" s="31"/>
      <c r="M10" s="31"/>
      <c r="N10" s="31"/>
      <c r="O10" s="31"/>
      <c r="P10" s="30">
        <f t="shared" si="1"/>
        <v>0</v>
      </c>
      <c r="Q10" s="38"/>
      <c r="R10" s="39"/>
      <c r="S10" s="8"/>
      <c r="T10" s="40"/>
      <c r="U10" s="40">
        <v>3</v>
      </c>
      <c r="V10" s="41"/>
      <c r="W10" s="41"/>
      <c r="X10" s="41"/>
      <c r="Y10" s="41"/>
      <c r="Z10" s="42">
        <f>1*(IF(AND(W10="国家级",X10="未获奖"),2,IF(AND(W10="省级",X10="未获奖"),2,IF(AND(W10="校市级",X10="未获奖"),2,IF(AND(W10="国家级",X10="一等奖",Y10=1),20,IF(AND(W10="省级",X10="一等奖",Y10=1),14,IF(AND(W10="校市级",X10="一等奖",Y10=1),8,IF(AND(W10="国家级",X10="二等奖",Y10=1),18,IF(AND(W10="省级",X10="二等奖",Y10=1),12,IF(AND(W10="校市级",X10="二等奖",Y10=1),6,IF(AND(W10="国家级",X10="三等奖",Y10=1),16,IF(AND(W10="省级",X10="三等奖",Y10=1),10,IF(AND(W10="校市级",X10="三等奖",Y10=1),4,IF(AND(W10="国家级",X10="一等奖",Y10=2),20*0.5,IF(AND(W10="省级",X10="一等奖",Y10=2),14*0.5,IF(AND(W10="校市级",X10="一等奖",Y10=2),8*0.5,IF(AND(W10="国家级",X10="二等奖",Y10=2),18*0.5,IF(AND(W10="省级",X10="二等奖",Y10=2),12*0.5,IF(AND(W10="校市级",X10="二等奖",Y10=2),6*0.5,IF(AND(W10="国家级",X10="三等奖",Y10=2),16*0.5,IF(AND(W10="省级",X10="三等奖",Y10=2),10*0.5,IF(AND(W10="校市级",X10="三等奖",Y10=2),4*0.5))))))))))))))))))))))</f>
        <v>0</v>
      </c>
      <c r="AA10" s="40"/>
      <c r="AB10"/>
    </row>
    <row r="11" spans="1:28">
      <c r="A11" s="30"/>
      <c r="B11" s="30">
        <v>7</v>
      </c>
      <c r="C11" s="31"/>
      <c r="D11" s="31"/>
      <c r="E11" s="31"/>
      <c r="F11" s="31"/>
      <c r="G11" s="30">
        <f t="shared" si="0"/>
        <v>0</v>
      </c>
      <c r="H11" s="38"/>
      <c r="I11" s="8"/>
      <c r="J11" s="30"/>
      <c r="K11" s="30">
        <v>7</v>
      </c>
      <c r="L11" s="31"/>
      <c r="M11" s="31"/>
      <c r="N11" s="31"/>
      <c r="O11" s="31"/>
      <c r="P11" s="30">
        <f t="shared" si="1"/>
        <v>0</v>
      </c>
      <c r="Q11" s="38"/>
      <c r="R11" s="39"/>
      <c r="S11" s="8"/>
      <c r="T11" s="40"/>
      <c r="U11" s="40">
        <v>4</v>
      </c>
      <c r="V11" s="41"/>
      <c r="W11" s="41"/>
      <c r="X11" s="41"/>
      <c r="Y11" s="41"/>
      <c r="Z11" s="42">
        <f>1*(IF(AND(W11="国家级",X11="未获奖"),2,IF(AND(W11="省级",X11="未获奖"),2,IF(AND(W11="校市级",X11="未获奖"),2,IF(AND(W11="国家级",X11="一等奖",Y11=1),20,IF(AND(W11="省级",X11="一等奖",Y11=1),14,IF(AND(W11="校市级",X11="一等奖",Y11=1),8,IF(AND(W11="国家级",X11="二等奖",Y11=1),18,IF(AND(W11="省级",X11="二等奖",Y11=1),12,IF(AND(W11="校市级",X11="二等奖",Y11=1),6,IF(AND(W11="国家级",X11="三等奖",Y11=1),16,IF(AND(W11="省级",X11="三等奖",Y11=1),10,IF(AND(W11="校市级",X11="三等奖",Y11=1),4,IF(AND(W11="国家级",X11="一等奖",Y11=2),20*0.5,IF(AND(W11="省级",X11="一等奖",Y11=2),14*0.5,IF(AND(W11="校市级",X11="一等奖",Y11=2),8*0.5,IF(AND(W11="国家级",X11="二等奖",Y11=2),18*0.5,IF(AND(W11="省级",X11="二等奖",Y11=2),12*0.5,IF(AND(W11="校市级",X11="二等奖",Y11=2),6*0.5,IF(AND(W11="国家级",X11="三等奖",Y11=2),16*0.5,IF(AND(W11="省级",X11="三等奖",Y11=2),10*0.5,IF(AND(W11="校市级",X11="三等奖",Y11=2),4*0.5))))))))))))))))))))))</f>
        <v>0</v>
      </c>
      <c r="AA11" s="40"/>
      <c r="AB11"/>
    </row>
    <row r="12" spans="1:28">
      <c r="A12" s="30"/>
      <c r="B12" s="30">
        <v>8</v>
      </c>
      <c r="C12" s="31"/>
      <c r="D12" s="31"/>
      <c r="E12" s="31"/>
      <c r="F12" s="31"/>
      <c r="G12" s="30">
        <f t="shared" si="0"/>
        <v>0</v>
      </c>
      <c r="H12" s="43"/>
      <c r="I12" s="8"/>
      <c r="J12" s="30"/>
      <c r="K12" s="30">
        <v>8</v>
      </c>
      <c r="L12" s="31"/>
      <c r="M12" s="31"/>
      <c r="N12" s="31"/>
      <c r="O12" s="31"/>
      <c r="P12" s="30">
        <f t="shared" si="1"/>
        <v>0</v>
      </c>
      <c r="Q12" s="43"/>
      <c r="R12" s="39"/>
      <c r="S12" s="8"/>
      <c r="T12" s="44" t="s">
        <v>22</v>
      </c>
      <c r="U12" s="45">
        <v>1</v>
      </c>
      <c r="V12" s="46"/>
      <c r="W12" s="47"/>
      <c r="X12" s="47"/>
      <c r="Y12" s="47"/>
      <c r="Z12" s="48">
        <f>1*(IF(AND(W12="国家级",X12="一等奖",Y12=1),10,IF(AND(W12="省部级",X12="一等奖",Y12=1),8,IF(AND(W12="市厅及校级",X12="一等奖",Y12=1),6,IF(AND(W12="国家级",X12="二等奖",Y12=1),8,IF(AND(W12="省部级",X12="二等奖",Y12=1),6,IF(AND(W12="市厅及校级",X12="二等奖",Y12=1),4,IF(AND(W12="国家级",X12="三等奖",Y12=1),6,IF(AND(W12="省部级",X12="三等奖",Y12=1),4,IF(AND(W12="市厅及校级",X12="三等奖",Y12=1),3,IF(AND(W12="国家级",X12="一等奖",Y12=2),10*0.5,IF(AND(W12="省部级",X12="一等奖",Y12=2),8*0.5,IF(AND(W12="市厅及校级",X12="一等奖",Y12=2),6*0.5,IF(AND(W12="国家级",X12="二等奖",Y12=2),8*0.5,IF(AND(W12="省部级",X12="二等奖",Y12=2),6*0.5,IF(AND(W12="市厅及校级",X12="二等奖",Y12=2),4*0.5,IF(AND(W12="国家级",X12="三等奖",Y12=2),6*0.5,IF(AND(W12="省部级",X12="三等奖",Y12=2),4*0.5,IF(AND(W12="市厅及校级",X12="三等奖",Y12=2),3*0.5,IF(AND(W12="国家级",X12="一等奖",Y12=3),10*0.5,IF(AND(W12="省部级",X12="一等奖",Y12=3),8*0.5,IF(AND(W12="市厅及校级",X12="一等奖",Y12=3),6*0.5,IF(AND(W12="国家级",X12="二等奖",Y12=3),8*0.5,IF(AND(W12="省部级",X12="二等奖",Y12=3),6*0.5,IF(AND(W12="市厅及校级",X12="二等奖",Y12=3),4*0.5,IF(AND(W12="国家级",X12="三等奖",Y12=3),6*0.5,IF(AND(W12="省部级",X12="三等奖",Y12=3),4*0.5,IF(AND(W12="市厅及校级",X12="三等奖",Y12=3),3*0.5))))))))))))))))))))))))))))</f>
        <v>0</v>
      </c>
      <c r="AA12" s="45">
        <f>Z12+Z13+Z14+Z15+Z16+Z17</f>
        <v>0</v>
      </c>
      <c r="AB12"/>
    </row>
    <row r="13" spans="1:28">
      <c r="A13" s="49" t="s">
        <v>23</v>
      </c>
      <c r="B13" s="50">
        <v>1</v>
      </c>
      <c r="C13" s="51"/>
      <c r="D13" s="51"/>
      <c r="E13" s="51"/>
      <c r="F13" s="51"/>
      <c r="G13" s="50">
        <f>0.5*(IF(AND(D13="国家级",F13=1),30,IF(AND(D13="省级",F13=1),15,IF(AND(D13="校级",F13=1),12,IF(AND(D13="开设新专业",F13=1),8,IF(AND(D13="老专业改造",F13=1),6))))))</f>
        <v>0</v>
      </c>
      <c r="H13" s="52">
        <f>G13+G14+G15+G16+G17+G18+G19</f>
        <v>0</v>
      </c>
      <c r="I13" s="8"/>
      <c r="J13" s="53" t="s">
        <v>24</v>
      </c>
      <c r="K13" s="50">
        <v>1</v>
      </c>
      <c r="L13" s="51"/>
      <c r="M13" s="51"/>
      <c r="N13" s="51"/>
      <c r="O13" s="51"/>
      <c r="P13" s="50">
        <f>1*(IF(AND(M13="发明专利",O13=1),15,IF(AND(M13="新型、外观、软著",O13=1),2)))</f>
        <v>0</v>
      </c>
      <c r="Q13" s="50">
        <f>P13+P14+P15+P16+P17+P18+P19+P20+P21+P22+P23</f>
        <v>0</v>
      </c>
      <c r="R13" s="54"/>
      <c r="S13" s="8"/>
      <c r="T13" s="44"/>
      <c r="U13" s="45">
        <v>2</v>
      </c>
      <c r="V13" s="46"/>
      <c r="W13" s="47"/>
      <c r="X13" s="47"/>
      <c r="Y13" s="47"/>
      <c r="Z13" s="48">
        <f t="shared" ref="Z13:Z17" si="2">1*(IF(AND(W13="国家级",X13="一等奖",Y13=1),10,IF(AND(W13="省部级",X13="一等奖",Y13=1),8,IF(AND(W13="市厅及校级",X13="一等奖",Y13=1),6,IF(AND(W13="国家级",X13="二等奖",Y13=1),8,IF(AND(W13="省部级",X13="二等奖",Y13=1),6,IF(AND(W13="市厅及校级",X13="二等奖",Y13=1),4,IF(AND(W13="国家级",X13="三等奖",Y13=1),6,IF(AND(W13="省部级",X13="三等奖",Y13=1),4,IF(AND(W13="市厅及校级",X13="三等奖",Y13=1),3,IF(AND(W13="国家级",X13="一等奖",Y13=2),10*0.5,IF(AND(W13="省部级",X13="一等奖",Y13=2),8*0.5,IF(AND(W13="市厅及校级",X13="一等奖",Y13=2),6*0.5,IF(AND(W13="国家级",X13="二等奖",Y13=2),8*0.5,IF(AND(W13="省部级",X13="二等奖",Y13=2),6*0.5,IF(AND(W13="市厅及校级",X13="二等奖",Y13=2),4*0.5,IF(AND(W13="国家级",X13="三等奖",Y13=2),6*0.5,IF(AND(W13="省部级",X13="三等奖",Y13=2),4*0.5,IF(AND(W13="市厅及校级",X13="三等奖",Y13=2),3*0.5,IF(AND(W13="国家级",X13="一等奖",Y13=3),10*0.5,IF(AND(W13="省部级",X13="一等奖",Y13=3),8*0.5,IF(AND(W13="市厅及校级",X13="一等奖",Y13=3),6*0.5,IF(AND(W13="国家级",X13="二等奖",Y13=3),8*0.5,IF(AND(W13="省部级",X13="二等奖",Y13=3),6*0.5,IF(AND(W13="市厅及校级",X13="二等奖",Y13=3),4*0.5,IF(AND(W13="国家级",X13="三等奖",Y13=3),6*0.5,IF(AND(W13="省部级",X13="三等奖",Y13=3),4*0.5,IF(AND(W13="市厅及校级",X13="三等奖",Y13=3),3*0.5))))))))))))))))))))))))))))</f>
        <v>0</v>
      </c>
      <c r="AA13" s="45"/>
      <c r="AB13"/>
    </row>
    <row r="14" spans="1:28">
      <c r="A14" s="55"/>
      <c r="B14" s="50">
        <v>2</v>
      </c>
      <c r="C14" s="51"/>
      <c r="D14" s="51"/>
      <c r="E14" s="51"/>
      <c r="F14" s="51"/>
      <c r="G14" s="50">
        <f t="shared" ref="G14:G19" si="3">0.5*(IF(AND(D14="国家级",F14=1),30,IF(AND(D14="省级",F14=1),15,IF(AND(D14="校级",F14=1),12,IF(AND(D14="开设新专业",F14=1),8,IF(AND(D14="老专业改造",F14=1),6))))))</f>
        <v>0</v>
      </c>
      <c r="H14" s="56"/>
      <c r="I14" s="8"/>
      <c r="J14" s="53"/>
      <c r="K14" s="50">
        <v>2</v>
      </c>
      <c r="L14" s="51"/>
      <c r="M14" s="51"/>
      <c r="N14" s="51"/>
      <c r="O14" s="51"/>
      <c r="P14" s="50">
        <f t="shared" ref="P14:P25" si="4">1*(IF(AND(M14="发明专利",O14=1),15,IF(AND(M14="新型、外观、软著",O14=1),2)))</f>
        <v>0</v>
      </c>
      <c r="Q14" s="50"/>
      <c r="R14" s="54"/>
      <c r="S14" s="8"/>
      <c r="T14" s="44"/>
      <c r="U14" s="45">
        <v>3</v>
      </c>
      <c r="V14" s="46"/>
      <c r="W14" s="47"/>
      <c r="X14" s="47"/>
      <c r="Y14" s="47"/>
      <c r="Z14" s="48">
        <f t="shared" si="2"/>
        <v>0</v>
      </c>
      <c r="AA14" s="45"/>
      <c r="AB14"/>
    </row>
    <row r="15" spans="1:28">
      <c r="A15" s="55"/>
      <c r="B15" s="50">
        <v>3</v>
      </c>
      <c r="C15" s="51"/>
      <c r="D15" s="51"/>
      <c r="E15" s="51"/>
      <c r="F15" s="51"/>
      <c r="G15" s="50">
        <f t="shared" si="3"/>
        <v>0</v>
      </c>
      <c r="H15" s="56"/>
      <c r="I15" s="8"/>
      <c r="J15" s="53"/>
      <c r="K15" s="50">
        <v>3</v>
      </c>
      <c r="L15" s="51"/>
      <c r="M15" s="51"/>
      <c r="N15" s="51"/>
      <c r="O15" s="51"/>
      <c r="P15" s="50">
        <f t="shared" si="4"/>
        <v>0</v>
      </c>
      <c r="Q15" s="50"/>
      <c r="R15" s="54"/>
      <c r="S15" s="8"/>
      <c r="T15" s="44"/>
      <c r="U15" s="45">
        <v>4</v>
      </c>
      <c r="V15" s="47"/>
      <c r="W15" s="47"/>
      <c r="X15" s="47"/>
      <c r="Y15" s="47"/>
      <c r="Z15" s="48">
        <f t="shared" si="2"/>
        <v>0</v>
      </c>
      <c r="AA15" s="45"/>
      <c r="AB15"/>
    </row>
    <row r="16" spans="1:28">
      <c r="A16" s="55"/>
      <c r="B16" s="50">
        <v>4</v>
      </c>
      <c r="C16" s="51"/>
      <c r="D16" s="51"/>
      <c r="E16" s="51"/>
      <c r="F16" s="51"/>
      <c r="G16" s="50">
        <f t="shared" si="3"/>
        <v>0</v>
      </c>
      <c r="H16" s="56"/>
      <c r="I16" s="8"/>
      <c r="J16" s="53"/>
      <c r="K16" s="50">
        <v>4</v>
      </c>
      <c r="L16" s="51"/>
      <c r="M16" s="51"/>
      <c r="N16" s="51"/>
      <c r="O16" s="51"/>
      <c r="P16" s="50">
        <f t="shared" si="4"/>
        <v>0</v>
      </c>
      <c r="Q16" s="50"/>
      <c r="R16" s="54"/>
      <c r="S16" s="8"/>
      <c r="T16" s="44"/>
      <c r="U16" s="45">
        <v>5</v>
      </c>
      <c r="V16" s="47"/>
      <c r="W16" s="47"/>
      <c r="X16" s="47"/>
      <c r="Y16" s="47"/>
      <c r="Z16" s="48">
        <f t="shared" si="2"/>
        <v>0</v>
      </c>
      <c r="AA16" s="45"/>
      <c r="AB16"/>
    </row>
    <row r="17" spans="1:29">
      <c r="A17" s="55"/>
      <c r="B17" s="50">
        <v>5</v>
      </c>
      <c r="C17" s="51"/>
      <c r="D17" s="51"/>
      <c r="E17" s="51"/>
      <c r="F17" s="51"/>
      <c r="G17" s="50">
        <f t="shared" si="3"/>
        <v>0</v>
      </c>
      <c r="H17" s="56"/>
      <c r="I17" s="8"/>
      <c r="J17" s="53"/>
      <c r="K17" s="50">
        <v>5</v>
      </c>
      <c r="L17" s="51"/>
      <c r="M17" s="51"/>
      <c r="N17" s="51"/>
      <c r="O17" s="51"/>
      <c r="P17" s="50">
        <f t="shared" si="4"/>
        <v>0</v>
      </c>
      <c r="Q17" s="50"/>
      <c r="R17" s="54"/>
      <c r="S17" s="8"/>
      <c r="T17" s="44"/>
      <c r="U17" s="45">
        <v>6</v>
      </c>
      <c r="V17" s="47"/>
      <c r="W17" s="47"/>
      <c r="X17" s="47"/>
      <c r="Y17" s="47"/>
      <c r="Z17" s="48">
        <f t="shared" si="2"/>
        <v>0</v>
      </c>
      <c r="AA17" s="44"/>
      <c r="AB17"/>
    </row>
    <row r="18" spans="1:29">
      <c r="A18" s="55"/>
      <c r="B18" s="50">
        <v>6</v>
      </c>
      <c r="C18" s="51"/>
      <c r="D18" s="51"/>
      <c r="E18" s="51"/>
      <c r="F18" s="51"/>
      <c r="G18" s="50">
        <f t="shared" si="3"/>
        <v>0</v>
      </c>
      <c r="H18" s="56"/>
      <c r="I18" s="8"/>
      <c r="J18" s="53"/>
      <c r="K18" s="50">
        <v>6</v>
      </c>
      <c r="L18" s="51"/>
      <c r="M18" s="51"/>
      <c r="N18" s="51"/>
      <c r="O18" s="51"/>
      <c r="P18" s="50">
        <f t="shared" si="4"/>
        <v>0</v>
      </c>
      <c r="Q18" s="50"/>
      <c r="R18" s="54"/>
      <c r="S18" s="8"/>
      <c r="T18" s="57" t="s">
        <v>25</v>
      </c>
      <c r="U18" s="58">
        <v>1</v>
      </c>
      <c r="V18" s="59"/>
      <c r="W18" s="60"/>
      <c r="X18" s="60"/>
      <c r="Y18" s="60"/>
      <c r="Z18" s="61">
        <f>0.5*(IF(AND(W18="国家级",Y18=1),10,IF(AND(W18="省部级",Y18=1),8,IF(AND(W18="市校级",Y18=1),6))))</f>
        <v>0</v>
      </c>
      <c r="AA18" s="62">
        <f>Z18+Z19+Z20+Z21</f>
        <v>0</v>
      </c>
      <c r="AB18"/>
    </row>
    <row r="19" spans="1:29">
      <c r="A19" s="63"/>
      <c r="B19" s="50">
        <v>7</v>
      </c>
      <c r="C19" s="51"/>
      <c r="D19" s="51"/>
      <c r="E19" s="51"/>
      <c r="F19" s="51"/>
      <c r="G19" s="50">
        <f t="shared" si="3"/>
        <v>0</v>
      </c>
      <c r="H19" s="64"/>
      <c r="I19" s="8"/>
      <c r="J19" s="53"/>
      <c r="K19" s="50">
        <v>7</v>
      </c>
      <c r="L19" s="51"/>
      <c r="M19" s="51"/>
      <c r="N19" s="51"/>
      <c r="O19" s="51"/>
      <c r="P19" s="50">
        <f t="shared" si="4"/>
        <v>0</v>
      </c>
      <c r="Q19" s="50"/>
      <c r="R19" s="54"/>
      <c r="S19" s="8"/>
      <c r="T19" s="58"/>
      <c r="U19" s="58">
        <v>2</v>
      </c>
      <c r="V19" s="60"/>
      <c r="W19" s="60"/>
      <c r="X19" s="60"/>
      <c r="Y19" s="60"/>
      <c r="Z19" s="61">
        <f>0.5*(IF(AND(W19="国家级",Y19=1),10,IF(AND(W19="省部级",Y19=1),8,IF(AND(W19="市校级",Y19=1),6))))</f>
        <v>0</v>
      </c>
      <c r="AA19" s="65"/>
      <c r="AB19"/>
    </row>
    <row r="20" spans="1:29">
      <c r="A20" s="66" t="s">
        <v>26</v>
      </c>
      <c r="B20" s="67">
        <v>1</v>
      </c>
      <c r="C20" s="68"/>
      <c r="D20" s="68"/>
      <c r="E20" s="68"/>
      <c r="F20" s="68"/>
      <c r="G20" s="67">
        <f t="shared" ref="G20:G25" si="5">0.5*(IF(AND(D20="国家级",F20=1),30,IF(AND(D20="省部级",F20=1),20,IF(AND(D20="市校级",F20=1),15,IF(AND(D20="院级",F20=1),12)))))</f>
        <v>0</v>
      </c>
      <c r="H20" s="66">
        <f>G20+G21+G22+G23+G24+G25</f>
        <v>0</v>
      </c>
      <c r="I20" s="8"/>
      <c r="J20" s="53"/>
      <c r="K20" s="50">
        <v>8</v>
      </c>
      <c r="L20" s="51"/>
      <c r="M20" s="51"/>
      <c r="N20" s="51"/>
      <c r="O20" s="51"/>
      <c r="P20" s="50">
        <f t="shared" si="4"/>
        <v>0</v>
      </c>
      <c r="Q20" s="50"/>
      <c r="R20" s="54"/>
      <c r="S20" s="8"/>
      <c r="T20" s="58"/>
      <c r="U20" s="58">
        <v>3</v>
      </c>
      <c r="V20" s="60"/>
      <c r="W20" s="60"/>
      <c r="X20" s="60"/>
      <c r="Y20" s="60"/>
      <c r="Z20" s="61">
        <f>0.5*(IF(AND(W20="国家级",Y20=1),10,IF(AND(W20="省部级",Y20=1),8,IF(AND(W20="市校级",Y20=1),6))))</f>
        <v>0</v>
      </c>
      <c r="AA20" s="65"/>
      <c r="AB20"/>
    </row>
    <row r="21" spans="1:29">
      <c r="A21" s="69"/>
      <c r="B21" s="67">
        <v>2</v>
      </c>
      <c r="C21" s="68"/>
      <c r="D21" s="68"/>
      <c r="E21" s="68"/>
      <c r="F21" s="68"/>
      <c r="G21" s="67">
        <f t="shared" si="5"/>
        <v>0</v>
      </c>
      <c r="H21" s="69"/>
      <c r="I21" s="8"/>
      <c r="J21" s="53"/>
      <c r="K21" s="50">
        <v>9</v>
      </c>
      <c r="L21" s="51"/>
      <c r="M21" s="51"/>
      <c r="N21" s="51"/>
      <c r="O21" s="51"/>
      <c r="P21" s="50">
        <f t="shared" si="4"/>
        <v>0</v>
      </c>
      <c r="Q21" s="50"/>
      <c r="R21" s="54"/>
      <c r="S21" s="8"/>
      <c r="T21" s="58"/>
      <c r="U21" s="58">
        <v>4</v>
      </c>
      <c r="V21" s="60"/>
      <c r="W21" s="60"/>
      <c r="X21" s="60"/>
      <c r="Y21" s="60"/>
      <c r="Z21" s="61">
        <f>0.5*(IF(AND(W21="国家级",Y21=1),10,IF(AND(W21="省部级",Y21=1),8,IF(AND(W21="市校级",Y21=1),6))))</f>
        <v>0</v>
      </c>
      <c r="AA21" s="70"/>
      <c r="AB21"/>
    </row>
    <row r="22" spans="1:29">
      <c r="A22" s="69"/>
      <c r="B22" s="67">
        <v>3</v>
      </c>
      <c r="C22" s="68"/>
      <c r="D22" s="68"/>
      <c r="E22" s="68"/>
      <c r="F22" s="68"/>
      <c r="G22" s="67">
        <f t="shared" si="5"/>
        <v>0</v>
      </c>
      <c r="H22" s="69"/>
      <c r="I22" s="8"/>
      <c r="J22" s="53"/>
      <c r="K22" s="50">
        <v>10</v>
      </c>
      <c r="L22" s="51"/>
      <c r="M22" s="51"/>
      <c r="N22" s="51"/>
      <c r="O22" s="51"/>
      <c r="P22" s="50">
        <f t="shared" si="4"/>
        <v>0</v>
      </c>
      <c r="Q22" s="50"/>
      <c r="R22" s="54"/>
      <c r="S22" s="8"/>
      <c r="T22" s="8"/>
      <c r="U22" s="8"/>
      <c r="V22" s="8"/>
      <c r="W22" s="8"/>
      <c r="X22" s="8"/>
      <c r="Y22" s="8"/>
      <c r="Z22" s="8"/>
      <c r="AA22" s="8"/>
      <c r="AB22" s="8"/>
      <c r="AC22"/>
    </row>
    <row r="23" spans="1:29">
      <c r="A23" s="69"/>
      <c r="B23" s="67">
        <v>4</v>
      </c>
      <c r="C23" s="68"/>
      <c r="D23" s="68"/>
      <c r="E23" s="68"/>
      <c r="F23" s="68"/>
      <c r="G23" s="67">
        <f t="shared" si="5"/>
        <v>0</v>
      </c>
      <c r="H23" s="69"/>
      <c r="I23" s="8"/>
      <c r="J23" s="53"/>
      <c r="K23" s="50">
        <v>11</v>
      </c>
      <c r="L23" s="51"/>
      <c r="M23" s="51"/>
      <c r="N23" s="51"/>
      <c r="O23" s="51"/>
      <c r="P23" s="50">
        <f t="shared" si="4"/>
        <v>0</v>
      </c>
      <c r="Q23" s="52"/>
      <c r="R23" s="54"/>
      <c r="S23" s="8"/>
      <c r="T23" s="8"/>
      <c r="U23" s="8"/>
      <c r="V23" s="8"/>
      <c r="W23" s="8"/>
      <c r="X23" s="8"/>
      <c r="Y23" s="8"/>
      <c r="Z23" s="8"/>
      <c r="AA23" s="8"/>
      <c r="AB23" s="8"/>
      <c r="AC23"/>
    </row>
    <row r="24" ht="14.1" customHeight="1" spans="1:29">
      <c r="A24" s="69"/>
      <c r="B24" s="67">
        <v>5</v>
      </c>
      <c r="C24" s="68"/>
      <c r="D24" s="68"/>
      <c r="E24" s="68"/>
      <c r="F24" s="68"/>
      <c r="G24" s="67">
        <f t="shared" si="5"/>
        <v>0</v>
      </c>
      <c r="H24" s="69"/>
      <c r="I24" s="8"/>
      <c r="J24" s="71" t="s">
        <v>27</v>
      </c>
      <c r="K24" s="72">
        <v>1</v>
      </c>
      <c r="L24" s="73"/>
      <c r="M24" s="73"/>
      <c r="N24" s="73"/>
      <c r="O24" s="73"/>
      <c r="P24" s="72">
        <f t="shared" si="4"/>
        <v>0</v>
      </c>
      <c r="Q24" s="74">
        <f>P24+P25</f>
        <v>0</v>
      </c>
      <c r="R24" s="75"/>
      <c r="S24" s="8"/>
      <c r="T24" s="8"/>
      <c r="U24" s="8"/>
      <c r="V24" s="8"/>
      <c r="W24" s="8"/>
      <c r="X24" s="8"/>
      <c r="Y24" s="8"/>
      <c r="Z24" s="8"/>
      <c r="AA24" s="8"/>
      <c r="AB24" s="8"/>
      <c r="AC24"/>
    </row>
    <row r="25" spans="1:29">
      <c r="A25" s="76"/>
      <c r="B25" s="67">
        <v>6</v>
      </c>
      <c r="C25" s="68"/>
      <c r="D25" s="68"/>
      <c r="E25" s="68"/>
      <c r="F25" s="68"/>
      <c r="G25" s="67">
        <f t="shared" si="5"/>
        <v>0</v>
      </c>
      <c r="H25" s="76"/>
      <c r="I25" s="8"/>
      <c r="J25" s="77"/>
      <c r="K25" s="72">
        <v>2</v>
      </c>
      <c r="L25" s="73"/>
      <c r="M25" s="73"/>
      <c r="N25" s="73"/>
      <c r="O25" s="73"/>
      <c r="P25" s="72">
        <f t="shared" si="4"/>
        <v>0</v>
      </c>
      <c r="Q25" s="78"/>
      <c r="R25" s="75"/>
      <c r="S25" s="8"/>
      <c r="T25" s="79" t="s">
        <v>28</v>
      </c>
      <c r="U25" s="79"/>
      <c r="V25" s="79"/>
      <c r="W25" s="80">
        <f>AA28+AA33</f>
        <v>0</v>
      </c>
      <c r="X25" s="80"/>
      <c r="Y25" s="80"/>
      <c r="Z25" s="80"/>
      <c r="AA25" s="81">
        <f>AA28+AA33</f>
        <v>0</v>
      </c>
      <c r="AB25" s="8"/>
      <c r="AC25"/>
    </row>
    <row r="26" spans="1:29">
      <c r="A26" s="53" t="s">
        <v>29</v>
      </c>
      <c r="B26" s="50">
        <v>1</v>
      </c>
      <c r="C26" s="51"/>
      <c r="D26" s="51"/>
      <c r="E26" s="51"/>
      <c r="F26" s="51"/>
      <c r="G26" s="82">
        <f>1*(IF(AND(D26="国家级",E26="一等奖",F26=1),30,IF(AND(D26="国家级",E26="二等奖",F26=1),25,IF(AND(D26="国家级",E26="三等奖",F26=1),20,IF(AND(D26="省部级",E26="一等奖",F26=1),18,IF(AND(D26="省部级",E26="二等奖",F26=1),16,IF(AND(D26="省部级",E26="三等奖",F26=1),14,IF(AND(D26="市厅及校级",E26="一等奖",F26=1),10,IF(AND(D26="市厅及校级",E26="二等奖",F26=1),8,IF(AND(D26="市厅及校级",E26="三等奖",F26=1),6,IF(AND(E26="未获奖",F26=1),4)))))))))))</f>
        <v>0</v>
      </c>
      <c r="H26" s="49">
        <f>G26+G27+G28+G29+G30</f>
        <v>0</v>
      </c>
      <c r="I26" s="8"/>
      <c r="J26" s="53" t="s">
        <v>30</v>
      </c>
      <c r="K26" s="50">
        <v>1</v>
      </c>
      <c r="L26" s="51"/>
      <c r="M26" s="51"/>
      <c r="N26" s="51"/>
      <c r="O26" s="51"/>
      <c r="P26" s="82">
        <f>1*(IF(AND(M26="国家级",N26="一等奖",O26=1),30,IF(AND(M26="国家级",N26="二等奖",O26=1),25,IF(AND(M26="国家级",N26="三等奖",O26=1),20,IF(AND(M26="省部级",N26="一等奖",O26=1),18,IF(AND(M26="省部级",N26="二等奖",O26=1),16,IF(AND(M26="省部级",N26="三等奖",O26=1),14,IF(AND(M26="市厅级",N26="一等奖",O26=1),10,IF(AND(M26="市厅级",N26="二等奖",O26=1),8,IF(AND(M26="市厅级",N26="三等奖",O26=1),6))))))))))</f>
        <v>0</v>
      </c>
      <c r="Q26" s="49">
        <f>P26+P27+P28+P29+P30</f>
        <v>0</v>
      </c>
      <c r="R26" s="83"/>
      <c r="S26" s="8"/>
      <c r="T26" s="79"/>
      <c r="U26" s="79"/>
      <c r="V26" s="79"/>
      <c r="W26" s="80"/>
      <c r="X26" s="80"/>
      <c r="Y26" s="80"/>
      <c r="Z26" s="80"/>
      <c r="AA26" s="81"/>
      <c r="AB26" s="8"/>
      <c r="AC26"/>
    </row>
    <row r="27" spans="1:29">
      <c r="A27" s="53"/>
      <c r="B27" s="50">
        <v>2</v>
      </c>
      <c r="C27" s="51"/>
      <c r="D27" s="51"/>
      <c r="E27" s="51"/>
      <c r="F27" s="51"/>
      <c r="G27" s="82">
        <f>1*(IF(AND(D27="国家级",E27="一等奖",F27=1),30,IF(AND(D27="国家级",E27="二等奖",F27=1),25,IF(AND(D27="国家级",E27="三等奖",F27=1),20,IF(AND(D27="省部级",E27="一等奖",F27=1),18,IF(AND(D27="省部级",E27="二等奖",F27=1),16,IF(AND(D27="省部级",E27="三等奖",F27=1),14,IF(AND(D27="市厅及校级",E27="一等奖",F27=1),10,IF(AND(D27="市厅及校级",E27="二等奖",F27=1),8,IF(AND(D27="市厅及校级",E27="三等奖",F27=1),6,IF(AND(E27="未获奖",F27=1),4)))))))))))</f>
        <v>0</v>
      </c>
      <c r="H27" s="55"/>
      <c r="I27" s="8"/>
      <c r="J27" s="53"/>
      <c r="K27" s="50">
        <v>2</v>
      </c>
      <c r="L27" s="51"/>
      <c r="M27" s="51"/>
      <c r="N27" s="51"/>
      <c r="O27" s="51"/>
      <c r="P27" s="82">
        <f>1*(IF(AND(M27="国家级",N27="一等奖",O27=1),30,IF(AND(M27="国家级",N27="二等奖",O27=1),25,IF(AND(M27="国家级",N27="三等奖",O27=1),20,IF(AND(M27="省部级",N27="一等奖",O27=1),18,IF(AND(M27="省部级",N27="二等奖",O27=1),16,IF(AND(M27="省部级",N27="三等奖",O27=1),14,IF(AND(M27="市校级",N27="一等奖",O27=1),10,IF(AND(M27="市校级",N27="二等奖",O27=1),8,IF(AND(M27="市校级",N27="三等奖",O27=1),6))))))))))</f>
        <v>0</v>
      </c>
      <c r="Q27" s="55"/>
      <c r="R27" s="84"/>
      <c r="S27" s="8"/>
      <c r="T27" s="85" t="s">
        <v>16</v>
      </c>
      <c r="U27" s="85" t="s">
        <v>8</v>
      </c>
      <c r="V27" s="86" t="s">
        <v>31</v>
      </c>
      <c r="W27" s="87" t="s">
        <v>32</v>
      </c>
      <c r="X27" s="88"/>
      <c r="Y27" s="87" t="s">
        <v>3</v>
      </c>
      <c r="Z27" s="88"/>
      <c r="AA27" s="86" t="s">
        <v>14</v>
      </c>
      <c r="AB27" s="8"/>
      <c r="AC27"/>
    </row>
    <row r="28" spans="1:29">
      <c r="A28" s="53"/>
      <c r="B28" s="50">
        <v>3</v>
      </c>
      <c r="C28" s="51"/>
      <c r="D28" s="51"/>
      <c r="E28" s="51"/>
      <c r="F28" s="51"/>
      <c r="G28" s="82">
        <f t="shared" ref="G28:G30" si="6">1*(IF(AND(D28="国家级",E28="一等奖",F28=1),30,IF(AND(D28="国家级",E28="二等奖",F28=1),25,IF(AND(D28="国家级",E28="三等奖",F28=1),20,IF(AND(D28="省部级",E28="一等奖",F28=1),18,IF(AND(D28="省部级",E28="二等奖",F28=1),16,IF(AND(D28="省部级",E28="三等奖",F28=1),14,IF(AND(D28="市厅及校级",E28="一等奖",F28=1),10,IF(AND(D28="市厅及校级",E28="二等奖",F28=1),8,IF(AND(D28="市厅及校级",E28="三等奖",F28=1),6,IF(AND(E28="未获奖",F28=1),4)))))))))))</f>
        <v>0</v>
      </c>
      <c r="H28" s="55"/>
      <c r="I28" s="8"/>
      <c r="J28" s="53"/>
      <c r="K28" s="50">
        <v>3</v>
      </c>
      <c r="L28" s="51"/>
      <c r="M28" s="51"/>
      <c r="N28" s="51"/>
      <c r="O28" s="51"/>
      <c r="P28" s="82">
        <f>1*(IF(AND(M28="国家级",N28="一等奖",O28=1),30,IF(AND(M28="国家级",N28="二等奖",O28=1),25,IF(AND(M28="国家级",N28="三等奖",O28=1),20,IF(AND(M28="省部级",N28="一等奖",O28=1),18,IF(AND(M28="省部级",N28="二等奖",O28=1),16,IF(AND(M28="省部级",N28="三等奖",O28=1),14,IF(AND(M28="市校级",N28="一等奖",O28=1),10,IF(AND(M28="市校级",N28="二等奖",O28=1),8,IF(AND(M28="市校级",N28="三等奖",O28=1),6))))))))))</f>
        <v>0</v>
      </c>
      <c r="Q28" s="55"/>
      <c r="R28" s="84"/>
      <c r="S28" s="8"/>
      <c r="T28" s="89" t="s">
        <v>33</v>
      </c>
      <c r="U28" s="85">
        <v>1</v>
      </c>
      <c r="V28" s="86"/>
      <c r="W28" s="87"/>
      <c r="X28" s="88"/>
      <c r="Y28" s="90">
        <f>W28*5</f>
        <v>0</v>
      </c>
      <c r="Z28" s="91"/>
      <c r="AA28" s="92">
        <f>Y28+Y29+Y30+Y31+Y32</f>
        <v>0</v>
      </c>
      <c r="AB28" s="8"/>
      <c r="AC28"/>
    </row>
    <row r="29" spans="1:29">
      <c r="A29" s="53"/>
      <c r="B29" s="50">
        <v>4</v>
      </c>
      <c r="C29" s="51"/>
      <c r="D29" s="51"/>
      <c r="E29" s="51"/>
      <c r="F29" s="51"/>
      <c r="G29" s="82">
        <f t="shared" si="6"/>
        <v>0</v>
      </c>
      <c r="H29" s="55"/>
      <c r="I29" s="8"/>
      <c r="J29" s="53"/>
      <c r="K29" s="50">
        <v>4</v>
      </c>
      <c r="L29" s="51"/>
      <c r="M29" s="51"/>
      <c r="N29" s="51"/>
      <c r="O29" s="51"/>
      <c r="P29" s="82">
        <f>1*(IF(AND(M29="国家级",N29="一等奖",O29=1),30,IF(AND(M29="国家级",N29="二等奖",O29=1),25,IF(AND(M29="国家级",N29="三等奖",O29=1),20,IF(AND(M29="省部级",N29="一等奖",O29=1),18,IF(AND(M29="省部级",N29="二等奖",O29=1),16,IF(AND(M29="省部级",N29="三等奖",O29=1),14,IF(AND(M29="市校级",N29="一等奖",O29=1),10,IF(AND(M29="市校级",N29="二等奖",O29=1),8,IF(AND(M29="市校级",N29="三等奖",O29=1),6))))))))))</f>
        <v>0</v>
      </c>
      <c r="Q29" s="55"/>
      <c r="R29" s="84"/>
      <c r="S29" s="8"/>
      <c r="T29" s="93"/>
      <c r="U29" s="85">
        <v>2</v>
      </c>
      <c r="V29" s="86"/>
      <c r="W29" s="87"/>
      <c r="X29" s="88"/>
      <c r="Y29" s="90">
        <f>W29*5</f>
        <v>0</v>
      </c>
      <c r="Z29" s="91"/>
      <c r="AA29" s="93"/>
      <c r="AB29" s="8"/>
      <c r="AC29"/>
    </row>
    <row r="30" ht="21.95" customHeight="1" spans="1:29">
      <c r="A30" s="53"/>
      <c r="B30" s="50">
        <v>5</v>
      </c>
      <c r="C30" s="51"/>
      <c r="D30" s="51"/>
      <c r="E30" s="51"/>
      <c r="F30" s="51"/>
      <c r="G30" s="82">
        <f t="shared" si="6"/>
        <v>0</v>
      </c>
      <c r="H30" s="55"/>
      <c r="I30" s="8"/>
      <c r="J30" s="53"/>
      <c r="K30" s="50">
        <v>5</v>
      </c>
      <c r="L30" s="51"/>
      <c r="M30" s="51"/>
      <c r="N30" s="51"/>
      <c r="O30" s="51"/>
      <c r="P30" s="82">
        <f>1*(IF(AND(M30="国家级",N30="一等奖",O30=1),30,IF(AND(M30="国家级",N30="二等奖",O30=1),25,IF(AND(M30="国家级",N30="三等奖",O30=1),20,IF(AND(M30="省部级",N30="一等奖",O30=1),18,IF(AND(M30="省部级",N30="二等奖",O30=1),16,IF(AND(M30="省部级",N30="三等奖",O30=1),14,IF(AND(M30="市校级",N30="一等奖",O30=1),10,IF(AND(M30="市校级",N30="二等奖",O30=1),8,IF(AND(M30="市校级",N30="三等奖",O30=1),6))))))))))</f>
        <v>0</v>
      </c>
      <c r="Q30" s="55"/>
      <c r="R30" s="84"/>
      <c r="S30" s="8"/>
      <c r="T30" s="93"/>
      <c r="U30" s="85">
        <v>3</v>
      </c>
      <c r="V30" s="86"/>
      <c r="W30" s="87"/>
      <c r="X30" s="88"/>
      <c r="Y30" s="90">
        <f>W30*5</f>
        <v>0</v>
      </c>
      <c r="Z30" s="91"/>
      <c r="AA30" s="93"/>
      <c r="AB30" s="8"/>
      <c r="AC30"/>
    </row>
    <row r="31" spans="1:29">
      <c r="A31" s="94" t="s">
        <v>34</v>
      </c>
      <c r="B31" s="95">
        <v>1</v>
      </c>
      <c r="C31" s="96"/>
      <c r="D31" s="97"/>
      <c r="E31" s="97"/>
      <c r="F31" s="97"/>
      <c r="G31" s="95">
        <f>0.5*(IF(AND(E31="立项",F31=1),10,IF(AND(E31="结项",F31=1),10)))</f>
        <v>0</v>
      </c>
      <c r="H31" s="98">
        <f>G31+G32+G33+G34+G35</f>
        <v>0</v>
      </c>
      <c r="I31" s="8"/>
      <c r="J31" s="94" t="s">
        <v>35</v>
      </c>
      <c r="K31" s="95"/>
      <c r="L31" s="97" t="s">
        <v>36</v>
      </c>
      <c r="M31" s="97" t="s">
        <v>37</v>
      </c>
      <c r="N31" s="97"/>
      <c r="O31" s="97" t="s">
        <v>12</v>
      </c>
      <c r="P31" s="95"/>
      <c r="Q31" s="98">
        <f>P32+P33+P34+P35</f>
        <v>0</v>
      </c>
      <c r="R31" s="99"/>
      <c r="S31" s="8"/>
      <c r="T31" s="93"/>
      <c r="U31" s="85">
        <v>4</v>
      </c>
      <c r="V31" s="86"/>
      <c r="W31" s="87"/>
      <c r="X31" s="88"/>
      <c r="Y31" s="90">
        <f>W31*5</f>
        <v>0</v>
      </c>
      <c r="Z31" s="91"/>
      <c r="AA31" s="93"/>
      <c r="AB31" s="8"/>
      <c r="AC31"/>
    </row>
    <row r="32" spans="1:29">
      <c r="A32" s="94"/>
      <c r="B32" s="95">
        <v>2</v>
      </c>
      <c r="C32" s="96"/>
      <c r="D32" s="97"/>
      <c r="E32" s="97"/>
      <c r="F32" s="97"/>
      <c r="G32" s="95">
        <f>0.5*(IF(AND(E32="立项",F32=1),10,IF(AND(E32="结项",F32=1),10)))</f>
        <v>0</v>
      </c>
      <c r="H32" s="100"/>
      <c r="I32" s="8"/>
      <c r="J32" s="94"/>
      <c r="K32" s="95">
        <v>1</v>
      </c>
      <c r="L32" s="96"/>
      <c r="M32" s="97"/>
      <c r="N32" s="97"/>
      <c r="O32" s="97"/>
      <c r="P32" s="95">
        <f>M32*1.5</f>
        <v>0</v>
      </c>
      <c r="Q32" s="100"/>
      <c r="R32" s="101"/>
      <c r="S32" s="8"/>
      <c r="T32" s="102"/>
      <c r="U32" s="85">
        <v>5</v>
      </c>
      <c r="V32" s="86"/>
      <c r="W32" s="87"/>
      <c r="X32" s="88"/>
      <c r="Y32" s="90">
        <f>W32*5</f>
        <v>0</v>
      </c>
      <c r="Z32" s="91"/>
      <c r="AA32" s="102"/>
      <c r="AB32" s="8"/>
      <c r="AC32"/>
    </row>
    <row r="33" spans="1:29">
      <c r="A33" s="94"/>
      <c r="B33" s="95">
        <v>3</v>
      </c>
      <c r="C33" s="97"/>
      <c r="D33" s="97"/>
      <c r="E33" s="97"/>
      <c r="F33" s="97"/>
      <c r="G33" s="95">
        <f>0.5*(IF(AND(E33="立项",F33=1),10,IF(AND(E33="结项",F33=1),10)))</f>
        <v>0</v>
      </c>
      <c r="H33" s="100"/>
      <c r="I33" s="8"/>
      <c r="J33" s="94"/>
      <c r="K33" s="95">
        <v>2</v>
      </c>
      <c r="L33" s="97"/>
      <c r="M33" s="97"/>
      <c r="N33" s="97"/>
      <c r="O33" s="97"/>
      <c r="P33" s="95">
        <f>M33*1.5</f>
        <v>0</v>
      </c>
      <c r="Q33" s="100"/>
      <c r="R33" s="101"/>
      <c r="S33" s="8"/>
      <c r="T33" s="103" t="s">
        <v>38</v>
      </c>
      <c r="U33" s="104"/>
      <c r="V33" s="105" t="s">
        <v>39</v>
      </c>
      <c r="W33" s="106" t="s">
        <v>40</v>
      </c>
      <c r="X33" s="107"/>
      <c r="Y33" s="108" t="s">
        <v>3</v>
      </c>
      <c r="Z33" s="109"/>
      <c r="AA33" s="110">
        <f>IF((Y34+Y35+Y36)&gt;10,10,Y34+Y35+Y36)</f>
        <v>0</v>
      </c>
      <c r="AB33" s="8"/>
      <c r="AC33"/>
    </row>
    <row r="34" spans="1:29">
      <c r="A34" s="94"/>
      <c r="B34" s="95">
        <v>4</v>
      </c>
      <c r="C34" s="97"/>
      <c r="D34" s="97"/>
      <c r="E34" s="97"/>
      <c r="F34" s="97"/>
      <c r="G34" s="95">
        <f>0.5*(IF(AND(E34="立项",F34=1),10,IF(AND(E34="结项",F34=1),10)))</f>
        <v>0</v>
      </c>
      <c r="H34" s="100"/>
      <c r="I34" s="8"/>
      <c r="J34" s="94"/>
      <c r="K34" s="95">
        <v>3</v>
      </c>
      <c r="L34" s="97"/>
      <c r="M34" s="97"/>
      <c r="N34" s="97"/>
      <c r="O34" s="97"/>
      <c r="P34" s="95">
        <f>M34*1.5</f>
        <v>0</v>
      </c>
      <c r="Q34" s="100"/>
      <c r="R34" s="101"/>
      <c r="S34" s="8"/>
      <c r="T34" s="111"/>
      <c r="U34" s="104">
        <v>1</v>
      </c>
      <c r="V34" s="112"/>
      <c r="W34" s="113"/>
      <c r="X34" s="107"/>
      <c r="Y34" s="108">
        <f>W34*1</f>
        <v>0</v>
      </c>
      <c r="Z34" s="109"/>
      <c r="AA34" s="111"/>
      <c r="AB34"/>
      <c r="AC34"/>
    </row>
    <row r="35" spans="1:29">
      <c r="A35" s="94"/>
      <c r="B35" s="95">
        <v>5</v>
      </c>
      <c r="C35" s="97"/>
      <c r="D35" s="97"/>
      <c r="E35" s="97"/>
      <c r="F35" s="97"/>
      <c r="G35" s="95">
        <f>0.5*(IF(AND(E35="立项",F35=1),10,IF(AND(E35="结项",F35=1),10)))</f>
        <v>0</v>
      </c>
      <c r="H35" s="114"/>
      <c r="I35" s="8"/>
      <c r="J35" s="94"/>
      <c r="K35" s="95">
        <v>4</v>
      </c>
      <c r="L35" s="97"/>
      <c r="M35" s="97"/>
      <c r="N35" s="97"/>
      <c r="O35" s="97"/>
      <c r="P35" s="95">
        <f>M35*1.5</f>
        <v>0</v>
      </c>
      <c r="Q35" s="114"/>
      <c r="R35" s="101"/>
      <c r="S35" s="8"/>
      <c r="T35" s="111"/>
      <c r="U35" s="104">
        <v>2</v>
      </c>
      <c r="V35" s="112"/>
      <c r="W35" s="113"/>
      <c r="X35" s="107"/>
      <c r="Y35" s="108">
        <f>W35*1</f>
        <v>0</v>
      </c>
      <c r="Z35" s="109"/>
      <c r="AA35" s="111"/>
      <c r="AB35"/>
      <c r="AC35"/>
    </row>
    <row r="36" ht="23.25" spans="1:29">
      <c r="A36" s="115" t="s">
        <v>41</v>
      </c>
      <c r="B36" s="116">
        <v>1</v>
      </c>
      <c r="C36" s="117"/>
      <c r="D36" s="117"/>
      <c r="E36" s="117"/>
      <c r="F36" s="117"/>
      <c r="G36" s="116">
        <f t="shared" ref="G36:G44" si="7">1*(IF(AND(D36="核心及以上",F36=1),8,IF(AND(D36="非核心",F36=1),2,IF(AND(D36="专著",F36=1),15))))</f>
        <v>0</v>
      </c>
      <c r="H36" s="118">
        <f>G36+G37+G38+G39+G40+G41+G42+G43+G44</f>
        <v>0</v>
      </c>
      <c r="I36" s="8"/>
      <c r="J36" s="119" t="s">
        <v>42</v>
      </c>
      <c r="K36" s="120">
        <v>1</v>
      </c>
      <c r="L36" s="121"/>
      <c r="M36" s="121"/>
      <c r="N36" s="121"/>
      <c r="O36" s="121"/>
      <c r="P36" s="120">
        <f>M36*3</f>
        <v>0</v>
      </c>
      <c r="Q36" s="115">
        <f>P36+P37+P38</f>
        <v>0</v>
      </c>
      <c r="R36" s="122"/>
      <c r="S36" s="12"/>
      <c r="T36" s="123"/>
      <c r="U36" s="104">
        <v>3</v>
      </c>
      <c r="V36" s="105"/>
      <c r="W36" s="113"/>
      <c r="X36" s="107"/>
      <c r="Y36" s="108">
        <f>W36*1</f>
        <v>0</v>
      </c>
      <c r="Z36" s="109"/>
      <c r="AA36" s="123"/>
      <c r="AB36"/>
      <c r="AC36"/>
    </row>
    <row r="37" spans="1:29">
      <c r="A37" s="116"/>
      <c r="B37" s="116">
        <v>2</v>
      </c>
      <c r="C37" s="117"/>
      <c r="D37" s="117"/>
      <c r="E37" s="117"/>
      <c r="F37" s="117"/>
      <c r="G37" s="116">
        <f t="shared" si="7"/>
        <v>0</v>
      </c>
      <c r="H37" s="124"/>
      <c r="I37" s="8"/>
      <c r="J37" s="119"/>
      <c r="K37" s="120">
        <v>2</v>
      </c>
      <c r="L37" s="121"/>
      <c r="M37" s="121"/>
      <c r="N37" s="121"/>
      <c r="O37" s="121"/>
      <c r="P37" s="120">
        <f>M37*3</f>
        <v>0</v>
      </c>
      <c r="Q37" s="115"/>
      <c r="R37" s="122"/>
      <c r="S37" s="8"/>
      <c r="T37" s="8"/>
      <c r="U37" s="8"/>
      <c r="V37" s="8"/>
      <c r="W37" s="8"/>
      <c r="X37" s="8"/>
      <c r="Y37" s="8"/>
      <c r="Z37" s="8"/>
      <c r="AA37" s="8"/>
    </row>
    <row r="38" spans="1:29">
      <c r="A38" s="116"/>
      <c r="B38" s="116">
        <v>3</v>
      </c>
      <c r="C38" s="117"/>
      <c r="D38" s="117"/>
      <c r="E38" s="117"/>
      <c r="F38" s="117"/>
      <c r="G38" s="116">
        <f t="shared" si="7"/>
        <v>0</v>
      </c>
      <c r="H38" s="124"/>
      <c r="I38" s="8"/>
      <c r="J38" s="119"/>
      <c r="K38" s="120">
        <v>3</v>
      </c>
      <c r="L38" s="121"/>
      <c r="M38" s="121"/>
      <c r="N38" s="121"/>
      <c r="O38" s="121"/>
      <c r="P38" s="120">
        <f>M38*3</f>
        <v>0</v>
      </c>
      <c r="Q38" s="115"/>
      <c r="R38" s="122"/>
      <c r="S38" s="8"/>
      <c r="T38" s="8"/>
      <c r="U38" s="8"/>
      <c r="V38" s="8"/>
      <c r="W38" s="8"/>
      <c r="X38" s="8"/>
      <c r="Y38" s="8"/>
      <c r="Z38" s="8"/>
      <c r="AA38" s="8"/>
    </row>
    <row r="39" spans="1:29">
      <c r="A39" s="116"/>
      <c r="B39" s="116">
        <v>4</v>
      </c>
      <c r="C39" s="117"/>
      <c r="D39" s="117"/>
      <c r="E39" s="117"/>
      <c r="F39" s="117"/>
      <c r="G39" s="116">
        <f t="shared" si="7"/>
        <v>0</v>
      </c>
      <c r="H39" s="124"/>
      <c r="I39" s="8"/>
      <c r="J39" s="115" t="s">
        <v>43</v>
      </c>
      <c r="K39" s="116">
        <v>1</v>
      </c>
      <c r="L39" s="125"/>
      <c r="M39" s="117"/>
      <c r="N39" s="117"/>
      <c r="O39" s="117"/>
      <c r="P39" s="116">
        <f t="shared" ref="P39:P44" si="8">1*(IF(AND(M39="核心",O39=1),6,IF(AND(M39="普刊",O39=1),1,IF(AND(M39="SCI",O39=1),15,IF(AND(M39="EI",O39=1),10,IF(AND(M39="专著",O39=1),15))))))</f>
        <v>0</v>
      </c>
      <c r="Q39" s="126">
        <f>P39+P40+P41+P42+P43+P44</f>
        <v>0</v>
      </c>
      <c r="R39" s="127"/>
      <c r="S39" s="8"/>
      <c r="T39" s="8"/>
      <c r="U39" s="8"/>
      <c r="V39" s="8"/>
      <c r="W39" s="8"/>
      <c r="X39" s="8"/>
      <c r="Y39" s="8"/>
      <c r="Z39" s="8"/>
      <c r="AA39" s="8"/>
    </row>
    <row r="40" spans="1:29">
      <c r="A40" s="116"/>
      <c r="B40" s="116">
        <v>5</v>
      </c>
      <c r="C40" s="117"/>
      <c r="D40" s="117"/>
      <c r="E40" s="117"/>
      <c r="F40" s="117"/>
      <c r="G40" s="116">
        <f t="shared" si="7"/>
        <v>0</v>
      </c>
      <c r="H40" s="124"/>
      <c r="I40" s="8"/>
      <c r="J40" s="115"/>
      <c r="K40" s="116">
        <v>2</v>
      </c>
      <c r="L40" s="117"/>
      <c r="M40" s="117"/>
      <c r="N40" s="117"/>
      <c r="O40" s="117"/>
      <c r="P40" s="116">
        <f t="shared" si="8"/>
        <v>0</v>
      </c>
      <c r="Q40" s="126"/>
      <c r="R40" s="127"/>
      <c r="S40" s="8"/>
      <c r="T40" s="8"/>
      <c r="U40" s="8"/>
      <c r="V40" s="8"/>
      <c r="W40" s="8"/>
      <c r="X40" s="8"/>
      <c r="Y40" s="8"/>
      <c r="Z40" s="8"/>
      <c r="AA40" s="8"/>
    </row>
    <row r="41" ht="16.5" customHeight="1" spans="1:29">
      <c r="A41" s="116"/>
      <c r="B41" s="116">
        <v>6</v>
      </c>
      <c r="C41" s="117"/>
      <c r="D41" s="117"/>
      <c r="E41" s="117"/>
      <c r="F41" s="117"/>
      <c r="G41" s="116">
        <f t="shared" si="7"/>
        <v>0</v>
      </c>
      <c r="H41" s="124"/>
      <c r="I41" s="8"/>
      <c r="J41" s="115"/>
      <c r="K41" s="116">
        <v>3</v>
      </c>
      <c r="L41" s="117"/>
      <c r="M41" s="117"/>
      <c r="N41" s="117"/>
      <c r="O41" s="117"/>
      <c r="P41" s="116">
        <f t="shared" si="8"/>
        <v>0</v>
      </c>
      <c r="Q41" s="126"/>
      <c r="R41" s="127"/>
      <c r="S41" s="8"/>
      <c r="T41" s="18" t="s">
        <v>44</v>
      </c>
      <c r="U41" s="18"/>
      <c r="V41" s="18"/>
      <c r="W41" s="128">
        <f>AA41</f>
        <v>0</v>
      </c>
      <c r="X41" s="128"/>
      <c r="Y41" s="128"/>
      <c r="Z41" s="128"/>
      <c r="AA41" s="129">
        <f>AA43+AA46+AA50+AA56+AA60+AA62+AA64+AA69</f>
        <v>0</v>
      </c>
    </row>
    <row r="42" spans="1:29">
      <c r="A42" s="116"/>
      <c r="B42" s="116">
        <v>7</v>
      </c>
      <c r="C42" s="117"/>
      <c r="D42" s="117"/>
      <c r="E42" s="117"/>
      <c r="F42" s="117"/>
      <c r="G42" s="116">
        <f t="shared" si="7"/>
        <v>0</v>
      </c>
      <c r="H42" s="124"/>
      <c r="I42" s="8"/>
      <c r="J42" s="115"/>
      <c r="K42" s="116">
        <v>4</v>
      </c>
      <c r="L42" s="117"/>
      <c r="M42" s="117"/>
      <c r="N42" s="117"/>
      <c r="O42" s="117"/>
      <c r="P42" s="116">
        <f t="shared" si="8"/>
        <v>0</v>
      </c>
      <c r="Q42" s="126"/>
      <c r="R42" s="127"/>
      <c r="S42" s="8"/>
      <c r="T42" s="130" t="s">
        <v>16</v>
      </c>
      <c r="U42" s="130" t="s">
        <v>8</v>
      </c>
      <c r="V42" s="27" t="s">
        <v>9</v>
      </c>
      <c r="W42" s="27" t="s">
        <v>10</v>
      </c>
      <c r="X42" s="27" t="s">
        <v>17</v>
      </c>
      <c r="Y42" s="27" t="s">
        <v>12</v>
      </c>
      <c r="Z42" s="28" t="s">
        <v>13</v>
      </c>
      <c r="AA42" s="28" t="s">
        <v>14</v>
      </c>
    </row>
    <row r="43" spans="1:29">
      <c r="A43" s="116"/>
      <c r="B43" s="116">
        <v>8</v>
      </c>
      <c r="C43" s="117"/>
      <c r="D43" s="117"/>
      <c r="E43" s="117"/>
      <c r="F43" s="117"/>
      <c r="G43" s="116">
        <f t="shared" si="7"/>
        <v>0</v>
      </c>
      <c r="H43" s="124"/>
      <c r="I43" s="8"/>
      <c r="J43" s="115"/>
      <c r="K43" s="116">
        <v>5</v>
      </c>
      <c r="L43" s="117"/>
      <c r="M43" s="117"/>
      <c r="N43" s="117"/>
      <c r="O43" s="117"/>
      <c r="P43" s="116">
        <f t="shared" si="8"/>
        <v>0</v>
      </c>
      <c r="Q43" s="126"/>
      <c r="R43" s="127"/>
      <c r="S43" s="8"/>
      <c r="T43" s="131" t="s">
        <v>45</v>
      </c>
      <c r="U43" s="34">
        <v>1</v>
      </c>
      <c r="V43" s="35"/>
      <c r="W43" s="36"/>
      <c r="X43" s="36"/>
      <c r="Y43" s="36"/>
      <c r="Z43" s="37">
        <f>1*(IF(AND(W43="国家级"),20,IF(AND(W43="省部级"),15,IF(AND(W43="市厅级"),10))))</f>
        <v>0</v>
      </c>
      <c r="AA43" s="34">
        <f>Z43+Z44+Z45</f>
        <v>0</v>
      </c>
    </row>
    <row r="44" spans="1:29">
      <c r="A44" s="116"/>
      <c r="B44" s="116">
        <v>9</v>
      </c>
      <c r="C44" s="117"/>
      <c r="D44" s="117"/>
      <c r="E44" s="117"/>
      <c r="F44" s="117"/>
      <c r="G44" s="116">
        <f t="shared" si="7"/>
        <v>0</v>
      </c>
      <c r="H44" s="132"/>
      <c r="I44" s="8"/>
      <c r="J44" s="115"/>
      <c r="K44" s="116">
        <v>6</v>
      </c>
      <c r="L44" s="117"/>
      <c r="M44" s="117"/>
      <c r="N44" s="117"/>
      <c r="O44" s="117"/>
      <c r="P44" s="116">
        <f t="shared" si="8"/>
        <v>0</v>
      </c>
      <c r="Q44" s="126"/>
      <c r="R44" s="127"/>
      <c r="S44" s="8"/>
      <c r="T44" s="34"/>
      <c r="U44" s="34">
        <v>2</v>
      </c>
      <c r="V44" s="35"/>
      <c r="W44" s="36"/>
      <c r="X44" s="36"/>
      <c r="Y44" s="36"/>
      <c r="Z44" s="37">
        <f>1*(IF(AND(W44="国家级"),20,IF(AND(W44="省部级"),15,IF(AND(W44="市厅级"),10))))</f>
        <v>0</v>
      </c>
      <c r="AA44" s="34"/>
    </row>
    <row r="45" spans="1:29">
      <c r="G45"/>
      <c r="H45"/>
      <c r="S45" s="8"/>
      <c r="T45" s="34"/>
      <c r="U45" s="34">
        <v>3</v>
      </c>
      <c r="V45" s="36"/>
      <c r="W45" s="36"/>
      <c r="X45" s="36"/>
      <c r="Y45" s="36"/>
      <c r="Z45" s="37">
        <f>1*(IF(AND(W45="国家级"),20,IF(AND(W45="省部级"),15,IF(AND(W45="市厅级"),10))))</f>
        <v>0</v>
      </c>
      <c r="AA45" s="34"/>
    </row>
    <row r="46" spans="1:29">
      <c r="G46"/>
      <c r="H46"/>
      <c r="T46" s="133" t="s">
        <v>46</v>
      </c>
      <c r="U46" s="40">
        <v>1</v>
      </c>
      <c r="V46" s="41"/>
      <c r="W46" s="41"/>
      <c r="X46" s="41"/>
      <c r="Y46" s="41"/>
      <c r="Z46" s="42">
        <f>1*(IF(AND(W46="国家级",X46="未获奖"),2,IF(AND(W46="省部级",X46="未获奖"),2,IF(AND(W46="市厅级",X46="未获奖"),2,IF(AND(W46="国家级",X46="一等奖",Y46=1),30,IF(AND(W46="省部级",X46="一等奖",Y46=1),18,IF(AND(W46="市厅级",X46="一等奖",Y46=1),10,IF(AND(W46="国家级",X46="二等奖",Y46=1),25,IF(AND(W46="省部级",X46="二等奖",Y46=1),16,IF(AND(W46="市厅级",X46="二等奖",Y46=1),8,IF(AND(W46="国家级",X46="三等奖",Y46=1),20,IF(AND(W46="省部级",X46="三等奖",Y46=1),14,IF(AND(W46="市厅级",X46="三等奖",Y46=1),6)))))))))))))</f>
        <v>0</v>
      </c>
      <c r="AA46" s="40">
        <f>Z47+Z48+Z49+AI2+Z46</f>
        <v>0</v>
      </c>
    </row>
    <row r="47" spans="1:29">
      <c r="T47" s="133"/>
      <c r="U47" s="40">
        <v>2</v>
      </c>
      <c r="V47" s="41"/>
      <c r="W47" s="41"/>
      <c r="X47" s="41"/>
      <c r="Y47" s="41"/>
      <c r="Z47" s="42">
        <f>1*(IF(AND(W47="国家级",X47="未获奖"),2,IF(AND(W47="省级",X47="未获奖"),2,IF(AND(W47="校市级",X47="未获奖"),2,IF(AND(W47="国家级",X47="一等奖",Y47=1),30,IF(AND(W47="省级",X47="一等奖",Y47=1),18,IF(AND(W47="校市级",X47="一等奖",Y47=1),10,IF(AND(W47="国家级",X47="二等奖",Y47=1),25,IF(AND(W47="省级",X47="二等奖",Y47=1),16,IF(AND(W47="校市级",X47="二等奖",Y47=1),8,IF(AND(W47="国家级",X47="三等奖",Y47=1),20,IF(AND(W47="省级",X47="三等奖",Y47=1),14,IF(AND(W47="校市级",X47="三等奖",Y47=1),6)))))))))))))</f>
        <v>0</v>
      </c>
      <c r="AA47" s="40"/>
    </row>
    <row r="48" spans="1:29">
      <c r="T48" s="133"/>
      <c r="U48" s="40">
        <v>3</v>
      </c>
      <c r="V48" s="41"/>
      <c r="W48" s="41"/>
      <c r="X48" s="41"/>
      <c r="Y48" s="41"/>
      <c r="Z48" s="42">
        <f>1*(IF(AND(W48="国家级",X48="未获奖"),2,IF(AND(W48="省级",X48="未获奖"),2,IF(AND(W48="校市级",X48="未获奖"),2,IF(AND(W48="国家级",X48="一等奖",Y48=1),30,IF(AND(W48="省级",X48="一等奖",Y48=1),18,IF(AND(W48="校市级",X48="一等奖",Y48=1),10,IF(AND(W48="国家级",X48="二等奖",Y48=1),25,IF(AND(W48="省级",X48="二等奖",Y48=1),16,IF(AND(W48="校市级",X48="二等奖",Y48=1),8,IF(AND(W48="国家级",X48="三等奖",Y48=1),20,IF(AND(W48="省级",X48="三等奖",Y48=1),14,IF(AND(W48="校市级",X48="三等奖",Y48=1),6)))))))))))))</f>
        <v>0</v>
      </c>
      <c r="AA48" s="40"/>
    </row>
    <row r="49" spans="20:27">
      <c r="T49" s="133"/>
      <c r="U49" s="40">
        <v>4</v>
      </c>
      <c r="V49" s="41"/>
      <c r="W49" s="41"/>
      <c r="X49" s="41"/>
      <c r="Y49" s="41"/>
      <c r="Z49" s="42">
        <f>1*(IF(AND(W49="国家级",X49="未获奖"),2,IF(AND(W49="省级",X49="未获奖"),2,IF(AND(W49="校市级",X49="未获奖"),2,IF(AND(W49="国家级",X49="一等奖",Y49=1),30,IF(AND(W49="省级",X49="一等奖",Y49=1),18,IF(AND(W49="校市级",X49="一等奖",Y49=1),10,IF(AND(W49="国家级",X49="二等奖",Y49=1),25,IF(AND(W49="省级",X49="二等奖",Y49=1),16,IF(AND(W49="校市级",X49="二等奖",Y49=1),8,IF(AND(W49="国家级",X49="三等奖",Y49=1),20,IF(AND(W49="省级",X49="三等奖",Y49=1),14,IF(AND(W49="校市级",X49="三等奖",Y49=1),6)))))))))))))</f>
        <v>0</v>
      </c>
      <c r="AA49" s="40"/>
    </row>
    <row r="50" spans="20:27">
      <c r="T50" s="134" t="s">
        <v>47</v>
      </c>
      <c r="U50" s="135"/>
      <c r="V50" s="136"/>
      <c r="W50" s="137" t="s">
        <v>48</v>
      </c>
      <c r="X50" s="138"/>
      <c r="Y50" s="139"/>
      <c r="Z50" s="140"/>
      <c r="AA50" s="134">
        <f>Z51+Z52+Z53+Z54+Z55</f>
        <v>0</v>
      </c>
    </row>
    <row r="51" spans="20:27">
      <c r="T51" s="141"/>
      <c r="U51" s="135">
        <v>1</v>
      </c>
      <c r="V51" s="136"/>
      <c r="W51" s="137"/>
      <c r="X51" s="138"/>
      <c r="Y51" s="139"/>
      <c r="Z51" s="140">
        <f>1*(IF(OR(W51="其他",),5,W51*1.5))</f>
        <v>0</v>
      </c>
      <c r="AA51" s="142"/>
    </row>
    <row r="52" spans="20:27">
      <c r="T52" s="141"/>
      <c r="U52" s="135">
        <v>2</v>
      </c>
      <c r="V52" s="136"/>
      <c r="W52" s="137"/>
      <c r="X52" s="138"/>
      <c r="Y52" s="139"/>
      <c r="Z52" s="140">
        <f>1*(IF(OR(W52="其他",),5,W52*1.5))</f>
        <v>0</v>
      </c>
      <c r="AA52" s="142"/>
    </row>
    <row r="53" spans="20:27">
      <c r="T53" s="141"/>
      <c r="U53" s="135">
        <v>3</v>
      </c>
      <c r="V53" s="136"/>
      <c r="W53" s="137"/>
      <c r="X53" s="138"/>
      <c r="Y53" s="139"/>
      <c r="Z53" s="140">
        <f>1*(IF(OR(W53="其他",),5,W53*1.5))</f>
        <v>0</v>
      </c>
      <c r="AA53" s="142"/>
    </row>
    <row r="54" spans="20:27">
      <c r="T54" s="141"/>
      <c r="U54" s="135">
        <v>4</v>
      </c>
      <c r="V54" s="136"/>
      <c r="W54" s="137"/>
      <c r="X54" s="138"/>
      <c r="Y54" s="139"/>
      <c r="Z54" s="140">
        <f t="shared" ref="Z54:Z55" si="9">1*(IF(OR(W54="其他",),5,W54*1.5))</f>
        <v>0</v>
      </c>
      <c r="AA54" s="142"/>
    </row>
    <row r="55" spans="20:27">
      <c r="T55" s="143"/>
      <c r="U55" s="135">
        <v>5</v>
      </c>
      <c r="V55" s="136"/>
      <c r="W55" s="137"/>
      <c r="X55" s="138"/>
      <c r="Y55" s="139"/>
      <c r="Z55" s="140">
        <f t="shared" si="9"/>
        <v>0</v>
      </c>
      <c r="AA55" s="144"/>
    </row>
    <row r="56" ht="18.95" customHeight="1" spans="20:27">
      <c r="T56" s="145" t="s">
        <v>49</v>
      </c>
      <c r="U56" s="145"/>
      <c r="V56" s="146" t="s">
        <v>50</v>
      </c>
      <c r="W56" s="146" t="s">
        <v>51</v>
      </c>
      <c r="X56" s="146"/>
      <c r="Y56" s="146"/>
      <c r="Z56" s="147">
        <f>0.5*(IF(AND(W56="国家级",Y56=1),10,IF(AND(W56="省部级",Y56=1),8,IF(AND(W56="市校级",Y56=1),6))))</f>
        <v>0</v>
      </c>
      <c r="AA56" s="145">
        <f>Z57+Z58+Z59</f>
        <v>0</v>
      </c>
    </row>
    <row r="57" spans="20:27">
      <c r="T57" s="145"/>
      <c r="U57" s="145">
        <v>1</v>
      </c>
      <c r="V57" s="146"/>
      <c r="W57" s="146"/>
      <c r="X57" s="146"/>
      <c r="Y57" s="146"/>
      <c r="Z57" s="147">
        <f>W57*1.5</f>
        <v>0</v>
      </c>
      <c r="AA57" s="145"/>
    </row>
    <row r="58" spans="20:27">
      <c r="T58" s="145"/>
      <c r="U58" s="145">
        <v>2</v>
      </c>
      <c r="V58" s="146"/>
      <c r="W58" s="146"/>
      <c r="X58" s="146"/>
      <c r="Y58" s="146"/>
      <c r="Z58" s="147">
        <f>W58*1.5</f>
        <v>0</v>
      </c>
      <c r="AA58" s="145"/>
    </row>
    <row r="59" spans="20:27">
      <c r="T59" s="145"/>
      <c r="U59" s="145">
        <v>3</v>
      </c>
      <c r="V59" s="146"/>
      <c r="W59" s="146"/>
      <c r="X59" s="146"/>
      <c r="Y59" s="146"/>
      <c r="Z59" s="147">
        <f>W59*1.5</f>
        <v>0</v>
      </c>
      <c r="AA59" s="145"/>
    </row>
    <row r="60" spans="20:27">
      <c r="T60" s="148" t="s">
        <v>52</v>
      </c>
      <c r="U60" s="148"/>
      <c r="V60" s="149" t="s">
        <v>53</v>
      </c>
      <c r="W60" s="150" t="s">
        <v>54</v>
      </c>
      <c r="X60" s="150" t="s">
        <v>55</v>
      </c>
      <c r="Y60" s="150"/>
      <c r="Z60" s="151"/>
      <c r="AA60" s="148">
        <f>Z61</f>
        <v>0</v>
      </c>
    </row>
    <row r="61" spans="20:27">
      <c r="T61" s="148"/>
      <c r="U61" s="148">
        <v>1</v>
      </c>
      <c r="V61" s="149"/>
      <c r="W61" s="150"/>
      <c r="X61" s="150"/>
      <c r="Y61" s="150"/>
      <c r="Z61" s="151">
        <f>W61*X61*1</f>
        <v>0</v>
      </c>
      <c r="AA61" s="148"/>
    </row>
    <row r="62" spans="20:27">
      <c r="T62" s="152" t="s">
        <v>56</v>
      </c>
      <c r="U62" s="153"/>
      <c r="V62" s="154"/>
      <c r="W62" s="155" t="s">
        <v>57</v>
      </c>
      <c r="X62" s="156"/>
      <c r="Y62" s="157"/>
      <c r="Z62" s="158"/>
      <c r="AA62" s="159">
        <f>Z63</f>
        <v>0</v>
      </c>
    </row>
    <row r="63" spans="20:27">
      <c r="T63" s="160"/>
      <c r="U63" s="161"/>
      <c r="V63" s="162"/>
      <c r="W63" s="163" t="s">
        <v>58</v>
      </c>
      <c r="X63" s="156"/>
      <c r="Y63" s="157"/>
      <c r="Z63" s="158">
        <f>1*(IF(OR(W63="是",),5,W63=0))</f>
        <v>0</v>
      </c>
      <c r="AA63" s="164"/>
    </row>
    <row r="64" spans="20:27">
      <c r="T64" s="165" t="s">
        <v>59</v>
      </c>
      <c r="U64" s="166"/>
      <c r="V64" s="167" t="s">
        <v>9</v>
      </c>
      <c r="W64" s="168" t="s">
        <v>60</v>
      </c>
      <c r="X64" s="169"/>
      <c r="Y64" s="170"/>
      <c r="Z64" s="166"/>
      <c r="AA64" s="171">
        <f>IF((Z65+Z66+Z67+Z68)&gt;4,4,Z65+Z66+Z67+Z68)</f>
        <v>0</v>
      </c>
    </row>
    <row r="65" spans="20:27">
      <c r="T65" s="172"/>
      <c r="U65" s="173">
        <v>1</v>
      </c>
      <c r="V65" s="174"/>
      <c r="W65" s="175"/>
      <c r="X65" s="169"/>
      <c r="Y65" s="170"/>
      <c r="Z65" s="166">
        <f>W65*0.5</f>
        <v>0</v>
      </c>
      <c r="AA65" s="176"/>
    </row>
    <row r="66" spans="20:27">
      <c r="T66" s="172"/>
      <c r="U66" s="173">
        <v>2</v>
      </c>
      <c r="V66" s="177"/>
      <c r="W66" s="175"/>
      <c r="X66" s="169"/>
      <c r="Y66" s="170"/>
      <c r="Z66" s="166">
        <f t="shared" ref="Z66:Z68" si="10">W66*0.5</f>
        <v>0</v>
      </c>
      <c r="AA66" s="176"/>
    </row>
    <row r="67" spans="20:27">
      <c r="T67" s="172"/>
      <c r="U67" s="173">
        <v>3</v>
      </c>
      <c r="V67" s="177"/>
      <c r="W67" s="175"/>
      <c r="X67" s="169"/>
      <c r="Y67" s="170"/>
      <c r="Z67" s="166">
        <f t="shared" si="10"/>
        <v>0</v>
      </c>
      <c r="AA67" s="176"/>
    </row>
    <row r="68" spans="20:27">
      <c r="T68" s="178"/>
      <c r="U68" s="173">
        <v>4</v>
      </c>
      <c r="V68" s="177"/>
      <c r="W68" s="175"/>
      <c r="X68" s="169"/>
      <c r="Y68" s="170"/>
      <c r="Z68" s="166">
        <f t="shared" si="10"/>
        <v>0</v>
      </c>
      <c r="AA68" s="179"/>
    </row>
    <row r="69" spans="20:27">
      <c r="T69" s="165" t="s">
        <v>61</v>
      </c>
      <c r="U69" s="173"/>
      <c r="V69" s="167" t="s">
        <v>9</v>
      </c>
      <c r="W69" s="168" t="s">
        <v>60</v>
      </c>
      <c r="X69" s="169"/>
      <c r="Y69" s="170"/>
      <c r="Z69" s="166"/>
      <c r="AA69" s="171">
        <f>IF((Z70+Z71+Z72+Z73)&gt;4,4,Z70+Z71+Z72+Z73)</f>
        <v>0</v>
      </c>
    </row>
    <row r="70" spans="20:27">
      <c r="T70" s="172"/>
      <c r="U70" s="173">
        <v>1</v>
      </c>
      <c r="V70" s="177"/>
      <c r="W70" s="175"/>
      <c r="X70" s="169"/>
      <c r="Y70" s="170"/>
      <c r="Z70" s="166">
        <f>W70*0.5</f>
        <v>0</v>
      </c>
      <c r="AA70" s="176"/>
    </row>
    <row r="71" spans="20:27">
      <c r="T71" s="172"/>
      <c r="U71" s="173">
        <v>2</v>
      </c>
      <c r="V71" s="177"/>
      <c r="W71" s="175"/>
      <c r="X71" s="169"/>
      <c r="Y71" s="170"/>
      <c r="Z71" s="166">
        <f t="shared" ref="Z71:Z73" si="11">W71*0.5</f>
        <v>0</v>
      </c>
      <c r="AA71" s="176"/>
    </row>
    <row r="72" spans="20:27">
      <c r="T72" s="172"/>
      <c r="U72" s="173">
        <v>3</v>
      </c>
      <c r="V72" s="177"/>
      <c r="W72" s="175"/>
      <c r="X72" s="169"/>
      <c r="Y72" s="170"/>
      <c r="Z72" s="166">
        <f t="shared" si="11"/>
        <v>0</v>
      </c>
      <c r="AA72" s="176"/>
    </row>
    <row r="73" spans="20:27">
      <c r="T73" s="178"/>
      <c r="U73" s="173">
        <v>4</v>
      </c>
      <c r="V73" s="177"/>
      <c r="W73" s="175"/>
      <c r="X73" s="169"/>
      <c r="Y73" s="170"/>
      <c r="Z73" s="166">
        <f t="shared" si="11"/>
        <v>0</v>
      </c>
      <c r="AA73" s="179"/>
    </row>
  </sheetData>
  <sheetProtection algorithmName="SHA-512" hashValue="yQLk/w51RsWcspWKPIf7E1GMMz10IfeNoY4DExUwj7IsNtgMQ9y/+vw1N/rl7wu2vUe3/iGTtyFY1P1VRO3pNw==" saltValue="5DMeY/qsleHBYnMLu4dIKQ==" spinCount="100000" sheet="1" objects="1" scenarios="1"/>
  <protectedRanges>
    <protectedRange algorithmName="SHA-512" hashValue="WryMetxbJYPjatrlWlOiG0HBw4SD7aV/3MHPwmeR+j/mEr6+ciMGO//8SDKeE/zAcl7XPH7sHdd/w5xAPX6BKg==" saltValue="fTta7LRjN86bDic8/Nt5+w==" spinCount="100000" sqref="C5:F12 L5:O12" name="区域1"/>
  </protectedRanges>
  <mergeCells count="149">
    <mergeCell ref="A1:S1"/>
    <mergeCell ref="B2:C2"/>
    <mergeCell ref="D2:E2"/>
    <mergeCell ref="F2:H2"/>
    <mergeCell ref="I2:J2"/>
    <mergeCell ref="K2:L2"/>
    <mergeCell ref="A3:C3"/>
    <mergeCell ref="D3:G3"/>
    <mergeCell ref="J3:L3"/>
    <mergeCell ref="M3:P3"/>
    <mergeCell ref="T3:V3"/>
    <mergeCell ref="W3:Z3"/>
    <mergeCell ref="M13:N13"/>
    <mergeCell ref="M14:N14"/>
    <mergeCell ref="M15:N15"/>
    <mergeCell ref="M16:N16"/>
    <mergeCell ref="M17:N17"/>
    <mergeCell ref="M18:N18"/>
    <mergeCell ref="M19:N19"/>
    <mergeCell ref="M20:N20"/>
    <mergeCell ref="M21:N21"/>
    <mergeCell ref="M22:N22"/>
    <mergeCell ref="M23:N23"/>
    <mergeCell ref="M24:N24"/>
    <mergeCell ref="M25:N25"/>
    <mergeCell ref="W27:X27"/>
    <mergeCell ref="Y27:Z27"/>
    <mergeCell ref="W28:X28"/>
    <mergeCell ref="Y28:Z28"/>
    <mergeCell ref="W29:X29"/>
    <mergeCell ref="Y29:Z29"/>
    <mergeCell ref="W30:X30"/>
    <mergeCell ref="Y30:Z30"/>
    <mergeCell ref="M31:N31"/>
    <mergeCell ref="W31:X31"/>
    <mergeCell ref="Y31:Z31"/>
    <mergeCell ref="M32:N32"/>
    <mergeCell ref="W32:X32"/>
    <mergeCell ref="Y32:Z32"/>
    <mergeCell ref="M33:N33"/>
    <mergeCell ref="W33:X33"/>
    <mergeCell ref="Y33:Z33"/>
    <mergeCell ref="M34:N34"/>
    <mergeCell ref="W34:X34"/>
    <mergeCell ref="Y34:Z34"/>
    <mergeCell ref="M35:N35"/>
    <mergeCell ref="W35:X35"/>
    <mergeCell ref="Y35:Z35"/>
    <mergeCell ref="D36:E36"/>
    <mergeCell ref="M36:N36"/>
    <mergeCell ref="W36:X36"/>
    <mergeCell ref="Y36:Z36"/>
    <mergeCell ref="D37:E37"/>
    <mergeCell ref="M37:N37"/>
    <mergeCell ref="D38:E38"/>
    <mergeCell ref="M38:N38"/>
    <mergeCell ref="D39:E39"/>
    <mergeCell ref="M39:N39"/>
    <mergeCell ref="D40:E40"/>
    <mergeCell ref="M40:N40"/>
    <mergeCell ref="D41:E41"/>
    <mergeCell ref="M41:N41"/>
    <mergeCell ref="T41:V41"/>
    <mergeCell ref="W41:Z41"/>
    <mergeCell ref="D42:E42"/>
    <mergeCell ref="M42:N42"/>
    <mergeCell ref="D43:E43"/>
    <mergeCell ref="M43:N43"/>
    <mergeCell ref="D44:E44"/>
    <mergeCell ref="M44:N44"/>
    <mergeCell ref="W50:Y50"/>
    <mergeCell ref="W51:Y51"/>
    <mergeCell ref="W52:Y52"/>
    <mergeCell ref="W53:Y53"/>
    <mergeCell ref="W54:Y54"/>
    <mergeCell ref="W55:Y55"/>
    <mergeCell ref="W56:Y56"/>
    <mergeCell ref="W57:Y57"/>
    <mergeCell ref="W58:Y58"/>
    <mergeCell ref="W59:Y59"/>
    <mergeCell ref="W62:Y62"/>
    <mergeCell ref="W63:Y63"/>
    <mergeCell ref="W64:Y64"/>
    <mergeCell ref="W65:Y65"/>
    <mergeCell ref="W66:Y66"/>
    <mergeCell ref="W67:Y67"/>
    <mergeCell ref="W68:Y68"/>
    <mergeCell ref="W69:Y69"/>
    <mergeCell ref="W70:Y70"/>
    <mergeCell ref="W71:Y71"/>
    <mergeCell ref="W72:Y72"/>
    <mergeCell ref="W73:Y73"/>
    <mergeCell ref="A5:A12"/>
    <mergeCell ref="A13:A19"/>
    <mergeCell ref="A20:A25"/>
    <mergeCell ref="A26:A30"/>
    <mergeCell ref="A31:A35"/>
    <mergeCell ref="A36:A44"/>
    <mergeCell ref="H5:H12"/>
    <mergeCell ref="H13:H19"/>
    <mergeCell ref="H20:H25"/>
    <mergeCell ref="H26:H30"/>
    <mergeCell ref="H31:H35"/>
    <mergeCell ref="H36:H44"/>
    <mergeCell ref="J5:J12"/>
    <mergeCell ref="J13:J23"/>
    <mergeCell ref="J24:J25"/>
    <mergeCell ref="J26:J30"/>
    <mergeCell ref="J31:J35"/>
    <mergeCell ref="J36:J38"/>
    <mergeCell ref="J39:J44"/>
    <mergeCell ref="Q5:Q12"/>
    <mergeCell ref="Q13:Q23"/>
    <mergeCell ref="Q24:Q25"/>
    <mergeCell ref="Q26:Q30"/>
    <mergeCell ref="Q31:Q35"/>
    <mergeCell ref="Q36:Q38"/>
    <mergeCell ref="Q39:Q44"/>
    <mergeCell ref="T5:T7"/>
    <mergeCell ref="T8:T11"/>
    <mergeCell ref="T12:T17"/>
    <mergeCell ref="T18:T21"/>
    <mergeCell ref="T28:T32"/>
    <mergeCell ref="T33:T36"/>
    <mergeCell ref="T43:T45"/>
    <mergeCell ref="T46:T49"/>
    <mergeCell ref="T50:T55"/>
    <mergeCell ref="T56:T59"/>
    <mergeCell ref="T60:T61"/>
    <mergeCell ref="T64:T68"/>
    <mergeCell ref="T69:T73"/>
    <mergeCell ref="AA5:AA7"/>
    <mergeCell ref="AA8:AA11"/>
    <mergeCell ref="AA12:AA17"/>
    <mergeCell ref="AA18:AA21"/>
    <mergeCell ref="AA25:AA26"/>
    <mergeCell ref="AA28:AA32"/>
    <mergeCell ref="AA33:AA36"/>
    <mergeCell ref="AA43:AA45"/>
    <mergeCell ref="AA46:AA49"/>
    <mergeCell ref="AA50:AA55"/>
    <mergeCell ref="AA56:AA59"/>
    <mergeCell ref="AA60:AA61"/>
    <mergeCell ref="AA62:AA63"/>
    <mergeCell ref="AA64:AA68"/>
    <mergeCell ref="AA69:AA73"/>
    <mergeCell ref="T62:V63"/>
    <mergeCell ref="T25:V26"/>
    <mergeCell ref="W25:Z26"/>
  </mergeCells>
  <dataValidations count="27">
    <dataValidation type="list" allowBlank="1" showInputMessage="1" showErrorMessage="1" sqref="E25">
      <formula1>"立结项"</formula1>
    </dataValidation>
    <dataValidation allowBlank="1" showInputMessage="1" showErrorMessage="1" sqref="M31 O31 M32:N35 W56:Y59 W25:Z32"/>
    <dataValidation type="list" allowBlank="1" showInputMessage="1" showErrorMessage="1" sqref="M38:N38 D36:E44">
      <formula1>"核心及以上,非核心,专著"</formula1>
    </dataValidation>
    <dataValidation type="list" allowBlank="1" showInputMessage="1" showErrorMessage="1" sqref="W61 Y61 Y18:Y21">
      <formula1>"1,2"</formula1>
    </dataValidation>
    <dataValidation type="list" allowBlank="1" showInputMessage="1" showErrorMessage="1" sqref="X61">
      <formula1>"1,2,3,4,5,6,7,8,9,10"</formula1>
    </dataValidation>
    <dataValidation type="list" allowBlank="1" showInputMessage="1" showErrorMessage="1" sqref="W63:Y63">
      <formula1>"是,否"</formula1>
    </dataValidation>
    <dataValidation type="list" allowBlank="1" showInputMessage="1" showErrorMessage="1" sqref="D5:D12 M5:M12">
      <formula1>"国家级,省部级,市厅级,校级"</formula1>
    </dataValidation>
    <dataValidation type="list" allowBlank="1" showInputMessage="1" showErrorMessage="1" sqref="D13:D19">
      <formula1>"国家级,省级,校级,开设新专业,老专业改造"</formula1>
    </dataValidation>
    <dataValidation type="list" allowBlank="1" showInputMessage="1" showErrorMessage="1" sqref="D20:D25">
      <formula1>"国家级,省部级,市校级,院级"</formula1>
    </dataValidation>
    <dataValidation type="list" allowBlank="1" showInputMessage="1" showErrorMessage="1" sqref="D26:D30 W8:W17">
      <formula1>"国家级,省部级,市厅及校级"</formula1>
    </dataValidation>
    <dataValidation type="list" allowBlank="1" showInputMessage="1" showErrorMessage="1" sqref="D31:D35">
      <formula1>"校级"</formula1>
    </dataValidation>
    <dataValidation type="list" allowBlank="1" showInputMessage="1" showErrorMessage="1" sqref="E5:E24 E31:E35 N5:N12 X18:X21">
      <formula1>"立项,结项"</formula1>
    </dataValidation>
    <dataValidation type="list" allowBlank="1" showInputMessage="1" showErrorMessage="1" sqref="E26:E30 X8:X11">
      <formula1>"一等奖,二等奖,三等奖,未获奖"</formula1>
    </dataValidation>
    <dataValidation type="list" allowBlank="1" showInputMessage="1" showErrorMessage="1" sqref="F5:F19 F26:F35 O5:O30 O32:O38">
      <formula1>"1,2,3,4,5"</formula1>
    </dataValidation>
    <dataValidation type="list" allowBlank="1" showInputMessage="1" showErrorMessage="1" sqref="F20:F25 Y22:Y24">
      <formula1>"1,2,3,4,5,6"</formula1>
    </dataValidation>
    <dataValidation type="list" allowBlank="1" showInputMessage="1" showErrorMessage="1" sqref="F36:F44 O39:O44 Y5:Y16 Y43:Y49">
      <formula1>"1,2,3"</formula1>
    </dataValidation>
    <dataValidation type="list" allowBlank="1" showInputMessage="1" showErrorMessage="1" sqref="M26:M30 W43:W49">
      <formula1>"国家级,省部级,市厅级"</formula1>
    </dataValidation>
    <dataValidation type="list" allowBlank="1" showInputMessage="1" showErrorMessage="1" sqref="N26:N30 X5:X7 X12:X17 X46:X49">
      <formula1>"一等奖,二等奖,三等奖"</formula1>
    </dataValidation>
    <dataValidation type="list" allowBlank="1" showInputMessage="1" showErrorMessage="1" sqref="W5:W7">
      <formula1>"省级,校级"</formula1>
    </dataValidation>
    <dataValidation type="list" allowBlank="1" showInputMessage="1" showErrorMessage="1" sqref="W18:W21">
      <formula1>"国家级,省部级,市校级"</formula1>
    </dataValidation>
    <dataValidation type="list" allowBlank="1" showInputMessage="1" showErrorMessage="1" sqref="W22:W24">
      <formula1>"立项审批,建设完成"</formula1>
    </dataValidation>
    <dataValidation type="list" allowBlank="1" showInputMessage="1" showErrorMessage="1" sqref="X22:X24">
      <formula1>"主持,参与"</formula1>
    </dataValidation>
    <dataValidation type="list" allowBlank="1" showInputMessage="1" showErrorMessage="1" sqref="X43:X45">
      <formula1>"不涉及"</formula1>
    </dataValidation>
    <dataValidation type="list" allowBlank="1" showInputMessage="1" showErrorMessage="1" sqref="M39:N44">
      <formula1>"核心,普刊,SCI,EI,专著"</formula1>
    </dataValidation>
    <dataValidation type="list" allowBlank="1" showInputMessage="1" showErrorMessage="1" sqref="M13:N23">
      <formula1>"发明专利"</formula1>
    </dataValidation>
    <dataValidation type="list" allowBlank="1" showInputMessage="1" showErrorMessage="1" sqref="M24:N25">
      <formula1>"新型、外观、软著"</formula1>
    </dataValidation>
    <dataValidation type="list" allowBlank="1" showInputMessage="1" showErrorMessage="1" sqref="W65:Y68 W70:Y73">
      <formula1>"1,2,3,4"</formula1>
    </dataValidation>
  </dataValidations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weihuifang</dc:creator>
  <cp:lastModifiedBy>TANTAN</cp:lastModifiedBy>
  <dcterms:created xsi:type="dcterms:W3CDTF">2015-06-05T18:17:00Z</dcterms:created>
  <dcterms:modified xsi:type="dcterms:W3CDTF">2025-12-06T07:36:29Z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F75282947E3A4C31A31A47B1C03B77B2_13</vt:lpwstr>
  </property>
  <property fmtid="{D5CDD505-2E9C-101B-9397-08002B2CF9AE}" pid="3" name="KSOProductBuildVer">
    <vt:lpwstr>2052-12.1.0.23542</vt:lpwstr>
  </property>
</Properties>
</file>